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oran\Downloads\"/>
    </mc:Choice>
  </mc:AlternateContent>
  <bookViews>
    <workbookView xWindow="0" yWindow="0" windowWidth="19200" windowHeight="11595" activeTab="1"/>
  </bookViews>
  <sheets>
    <sheet name="matriz de riesgos" sheetId="1" r:id="rId1"/>
    <sheet name="Riesgos" sheetId="2" r:id="rId2"/>
    <sheet name="Analisis historico" sheetId="13" r:id="rId3"/>
    <sheet name="Probabilidad" sheetId="6" r:id="rId4"/>
    <sheet name="Impacto" sheetId="7" r:id="rId5"/>
    <sheet name="Nivel de riesgo" sheetId="8" r:id="rId6"/>
    <sheet name="Mapa de calor (heatmap)" sheetId="12" r:id="rId7"/>
    <sheet name="Estrategia" sheetId="14" r:id="rId8"/>
    <sheet name="Tratamiento" sheetId="15" r:id="rId9"/>
    <sheet name="Responsables" sheetId="11" r:id="rId10"/>
    <sheet name="Mejoras" sheetId="10" r:id="rId11"/>
    <sheet name="Controles" sheetId="9" r:id="rId12"/>
    <sheet name="Proceso area catalogo" sheetId="3" r:id="rId13"/>
    <sheet name="Causas catalogo" sheetId="4" r:id="rId14"/>
    <sheet name="Consecuencias catalogo" sheetId="5" r:id="rId15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" i="1" l="1"/>
  <c r="V6" i="1"/>
  <c r="V7" i="1"/>
  <c r="V8" i="1"/>
  <c r="V9" i="1"/>
  <c r="U5" i="1"/>
  <c r="U6" i="1"/>
  <c r="U7" i="1"/>
  <c r="U8" i="1"/>
  <c r="U9" i="1"/>
  <c r="T5" i="1"/>
  <c r="T6" i="1"/>
  <c r="T7" i="1"/>
  <c r="T8" i="1"/>
  <c r="T9" i="1"/>
  <c r="E1" i="13"/>
  <c r="E12" i="13" s="1"/>
  <c r="C1" i="13"/>
  <c r="C5" i="13" s="1"/>
  <c r="K7" i="1" s="1"/>
  <c r="I5" i="1"/>
  <c r="I6" i="1"/>
  <c r="I7" i="1"/>
  <c r="I8" i="1"/>
  <c r="I9" i="1"/>
  <c r="H5" i="1"/>
  <c r="H6" i="1"/>
  <c r="H7" i="1"/>
  <c r="H8" i="1"/>
  <c r="H9" i="1"/>
  <c r="G5" i="1"/>
  <c r="G6" i="1"/>
  <c r="G7" i="1"/>
  <c r="G8" i="1"/>
  <c r="G9" i="1"/>
  <c r="F5" i="1"/>
  <c r="F6" i="1"/>
  <c r="F7" i="1"/>
  <c r="F8" i="1"/>
  <c r="F9" i="1"/>
  <c r="E5" i="1"/>
  <c r="E6" i="1"/>
  <c r="E7" i="1"/>
  <c r="E8" i="1"/>
  <c r="E9" i="1"/>
  <c r="D5" i="1"/>
  <c r="D6" i="1"/>
  <c r="D7" i="1"/>
  <c r="D8" i="1"/>
  <c r="D9" i="1"/>
  <c r="C5" i="1"/>
  <c r="C6" i="1"/>
  <c r="C7" i="1"/>
  <c r="C8" i="1"/>
  <c r="C9" i="1"/>
  <c r="E8" i="13" l="1"/>
  <c r="E9" i="13"/>
  <c r="E6" i="13"/>
  <c r="E10" i="13"/>
  <c r="E7" i="13"/>
  <c r="E5" i="13"/>
  <c r="M7" i="1" s="1"/>
  <c r="N7" i="1" s="1"/>
  <c r="E11" i="13"/>
  <c r="E4" i="13"/>
  <c r="E3" i="13"/>
  <c r="L7" i="1"/>
  <c r="C3" i="13"/>
  <c r="K5" i="1" s="1"/>
  <c r="C4" i="13"/>
  <c r="K6" i="1" s="1"/>
  <c r="C11" i="13"/>
  <c r="C8" i="13"/>
  <c r="C7" i="13"/>
  <c r="C10" i="13"/>
  <c r="K9" i="1" s="1"/>
  <c r="M9" i="1" s="1"/>
  <c r="N9" i="1" s="1"/>
  <c r="C12" i="13"/>
  <c r="K8" i="1" s="1"/>
  <c r="M8" i="1" s="1"/>
  <c r="N8" i="1" s="1"/>
  <c r="C9" i="13"/>
  <c r="C6" i="13"/>
  <c r="C6" i="12"/>
  <c r="F4" i="12"/>
  <c r="D6" i="12"/>
  <c r="E7" i="12"/>
  <c r="C7" i="12"/>
  <c r="D7" i="12"/>
  <c r="G6" i="12"/>
  <c r="E6" i="12"/>
  <c r="E4" i="12"/>
  <c r="C4" i="12"/>
  <c r="F7" i="12"/>
  <c r="G7" i="12"/>
  <c r="F6" i="12"/>
  <c r="D4" i="12"/>
  <c r="G4" i="12"/>
  <c r="M6" i="1" l="1"/>
  <c r="O7" i="1"/>
  <c r="M5" i="1"/>
  <c r="O5" i="1" s="1"/>
  <c r="H4" i="12"/>
  <c r="H7" i="12"/>
  <c r="H6" i="12"/>
  <c r="O8" i="1"/>
  <c r="L8" i="1"/>
  <c r="O9" i="1"/>
  <c r="L9" i="1"/>
  <c r="L6" i="1"/>
  <c r="L5" i="1"/>
  <c r="D3" i="12"/>
  <c r="E3" i="12"/>
  <c r="E5" i="12"/>
  <c r="C3" i="12"/>
  <c r="D5" i="12"/>
  <c r="G5" i="12"/>
  <c r="F3" i="12"/>
  <c r="F5" i="12"/>
  <c r="G3" i="12"/>
  <c r="C5" i="12"/>
  <c r="H3" i="12" l="1"/>
  <c r="N6" i="1"/>
  <c r="O6" i="1"/>
  <c r="R5" i="1"/>
  <c r="Q5" i="1"/>
  <c r="P5" i="1"/>
  <c r="Q8" i="1"/>
  <c r="R8" i="1"/>
  <c r="P8" i="1"/>
  <c r="Q7" i="1"/>
  <c r="R7" i="1"/>
  <c r="P7" i="1"/>
  <c r="R6" i="1"/>
  <c r="Q6" i="1"/>
  <c r="P6" i="1"/>
  <c r="R9" i="1"/>
  <c r="Q9" i="1"/>
  <c r="P9" i="1"/>
  <c r="G8" i="12"/>
  <c r="E8" i="12"/>
  <c r="C8" i="12"/>
  <c r="H5" i="12"/>
  <c r="F8" i="12"/>
  <c r="D8" i="12"/>
  <c r="N5" i="1"/>
</calcChain>
</file>

<file path=xl/comments1.xml><?xml version="1.0" encoding="utf-8"?>
<comments xmlns="http://schemas.openxmlformats.org/spreadsheetml/2006/main">
  <authors>
    <author>Santiago Diaz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Santiago Diaz: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Riesgo:</t>
        </r>
        <r>
          <rPr>
            <sz val="9"/>
            <color indexed="81"/>
            <rFont val="Tahoma"/>
            <family val="2"/>
          </rPr>
          <t xml:space="preserve"> probabilidad de que un evento afecte los objetivos, positiva o negativamente.
</t>
        </r>
      </text>
    </comment>
    <comment ref="C4" authorId="0" shapeId="0">
      <text>
        <r>
          <rPr>
            <b/>
            <sz val="8"/>
            <color indexed="81"/>
            <rFont val="Tahoma"/>
            <family val="2"/>
          </rPr>
          <t>Santiago Diaz: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Crédito:</t>
        </r>
        <r>
          <rPr>
            <sz val="8"/>
            <color indexed="81"/>
            <rFont val="Tahoma"/>
            <family val="2"/>
          </rPr>
          <t xml:space="preserve"> Riesgo de pérdida por incumplimiento de pago o deterioro de la capacidad de pago del deudor.
</t>
        </r>
        <r>
          <rPr>
            <b/>
            <sz val="8"/>
            <color indexed="81"/>
            <rFont val="Tahoma"/>
            <family val="2"/>
          </rPr>
          <t xml:space="preserve">Liquidez: </t>
        </r>
        <r>
          <rPr>
            <sz val="8"/>
            <color indexed="81"/>
            <rFont val="Tahoma"/>
            <family val="2"/>
          </rPr>
          <t xml:space="preserve">Riesgo de no contar con fondos suficientes para cumplir obligaciones a tiempo y sin costos excesivos.
</t>
        </r>
        <r>
          <rPr>
            <b/>
            <sz val="8"/>
            <color indexed="81"/>
            <rFont val="Tahoma"/>
            <family val="2"/>
          </rPr>
          <t>Operativo:</t>
        </r>
        <r>
          <rPr>
            <sz val="8"/>
            <color indexed="81"/>
            <rFont val="Tahoma"/>
            <family val="2"/>
          </rPr>
          <t xml:space="preserve"> Riesgo de pérdida por fallas en procesos, personas, sistemas o eventos externos.
</t>
        </r>
        <r>
          <rPr>
            <b/>
            <sz val="8"/>
            <color indexed="81"/>
            <rFont val="Tahoma"/>
            <family val="2"/>
          </rPr>
          <t>Tecnológico / Ciberseguridad:</t>
        </r>
        <r>
          <rPr>
            <sz val="8"/>
            <color indexed="81"/>
            <rFont val="Tahoma"/>
            <family val="2"/>
          </rPr>
          <t xml:space="preserve"> Riesgo de interrupción, daño o pérdida por fallas tecnológicas o ataques a sistemas e información.
</t>
        </r>
        <r>
          <rPr>
            <b/>
            <sz val="8"/>
            <color indexed="81"/>
            <rFont val="Tahoma"/>
            <family val="2"/>
          </rPr>
          <t>Cumplimiento / Regulatorio:</t>
        </r>
        <r>
          <rPr>
            <sz val="8"/>
            <color indexed="81"/>
            <rFont val="Tahoma"/>
            <family val="2"/>
          </rPr>
          <t xml:space="preserve"> Riesgo de sanciones o restricciones por incumplir normas, políticas o requerimientos regulatorios.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Reputacional:</t>
        </r>
        <r>
          <rPr>
            <sz val="8"/>
            <color indexed="81"/>
            <rFont val="Tahoma"/>
            <family val="2"/>
          </rPr>
          <t xml:space="preserve"> Riesgo de pérdida de confianza de socios, público o autoridades por hechos o percepciones negativas.
</t>
        </r>
        <r>
          <rPr>
            <b/>
            <sz val="8"/>
            <color indexed="81"/>
            <rFont val="Tahoma"/>
            <family val="2"/>
          </rPr>
          <t xml:space="preserve">Fraude: </t>
        </r>
        <r>
          <rPr>
            <sz val="8"/>
            <color indexed="81"/>
            <rFont val="Tahoma"/>
            <family val="2"/>
          </rPr>
          <t>Riesgo de pérdida por actos intencionales de engaño, manipulación o apropiación indebida.</t>
        </r>
      </text>
    </comment>
    <comment ref="D4" authorId="0" shapeId="0">
      <text>
        <r>
          <rPr>
            <b/>
            <sz val="9"/>
            <color indexed="81"/>
            <rFont val="Tahoma"/>
            <family val="2"/>
          </rPr>
          <t>Santiago Diaz: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Proceso / Área</t>
        </r>
        <r>
          <rPr>
            <sz val="9"/>
            <color indexed="81"/>
            <rFont val="Tahoma"/>
            <family val="2"/>
          </rPr>
          <t>: Unidad o función de la cooperativa donde el riesgo se origina o se gestiona principalmente.</t>
        </r>
      </text>
    </comment>
    <comment ref="E4" authorId="0" shapeId="0">
      <text>
        <r>
          <rPr>
            <b/>
            <sz val="9"/>
            <color indexed="81"/>
            <rFont val="Tahoma"/>
            <family val="2"/>
          </rPr>
          <t>Santiago Diaz: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Causa principal:</t>
        </r>
        <r>
          <rPr>
            <sz val="9"/>
            <color indexed="81"/>
            <rFont val="Tahoma"/>
            <family val="2"/>
          </rPr>
          <t xml:space="preserve"> Factor más importante que origina o favorece la ocurrencia del riesgo.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 xml:space="preserve">Santiago Diaz:
Consecuencia principal: 
</t>
        </r>
        <r>
          <rPr>
            <sz val="9"/>
            <color indexed="81"/>
            <rFont val="Tahoma"/>
            <family val="2"/>
          </rPr>
          <t xml:space="preserve">
Efecto más relevante que produce el riesgo cuando ocurre.
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</rPr>
          <t>Santiago Diaz: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Estratégico:</t>
        </r>
        <r>
          <rPr>
            <sz val="9"/>
            <color indexed="81"/>
            <rFont val="Tahoma"/>
            <family val="2"/>
          </rPr>
          <t xml:space="preserve"> Riesgo que se gobierna principalmente con decisiones del Consejo y la Alta Gerencia.
</t>
        </r>
        <r>
          <rPr>
            <b/>
            <sz val="9"/>
            <color indexed="81"/>
            <rFont val="Tahoma"/>
            <family val="2"/>
          </rPr>
          <t>Táctico:</t>
        </r>
        <r>
          <rPr>
            <sz val="9"/>
            <color indexed="81"/>
            <rFont val="Tahoma"/>
            <family val="2"/>
          </rPr>
          <t xml:space="preserve"> Riesgo que se gestiona principalmente por gerencias y jefaturas en la implementación y supervisión.
</t>
        </r>
        <r>
          <rPr>
            <b/>
            <sz val="9"/>
            <color indexed="81"/>
            <rFont val="Tahoma"/>
            <family val="2"/>
          </rPr>
          <t>Operativo:</t>
        </r>
        <r>
          <rPr>
            <sz val="9"/>
            <color indexed="81"/>
            <rFont val="Tahoma"/>
            <family val="2"/>
          </rPr>
          <t xml:space="preserve"> Riesgo que se controla principalmente en la ejecución diaria de los procesos.</t>
        </r>
      </text>
    </comment>
    <comment ref="H4" authorId="0" shapeId="0">
      <text>
        <r>
          <rPr>
            <b/>
            <sz val="9"/>
            <color indexed="81"/>
            <rFont val="Tahoma"/>
            <family val="2"/>
          </rPr>
          <t>Santiago Diaz: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Fundamento de la asignación: </t>
        </r>
        <r>
          <rPr>
            <sz val="9"/>
            <color indexed="81"/>
            <rFont val="Tahoma"/>
            <family val="2"/>
          </rPr>
          <t xml:space="preserve">
Razón principal por la que el riesgo se ubica en ese nivel de gestión (estratégico, táctico u operativo).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Santiago Diaz: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Decisión / Objetivo estratégico relacionado:</t>
        </r>
        <r>
          <rPr>
            <sz val="9"/>
            <color indexed="81"/>
            <rFont val="Tahoma"/>
            <family val="2"/>
          </rPr>
          <t xml:space="preserve"> 
Meta o decisión institucional que puede originar, aumentar o influir en el riesgo identificado.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Santiago Diaz: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Medición de probabilidad: </t>
        </r>
        <r>
          <rPr>
            <sz val="9"/>
            <color indexed="81"/>
            <rFont val="Tahoma"/>
            <family val="2"/>
          </rPr>
          <t xml:space="preserve">
1 = rara, 2 = poco probable, 3 = posible, 4 = probable y 5 = muy probable o frecuente.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Santiago Diaz: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Probabilidad (frecuencia de ocurrencia): </t>
        </r>
        <r>
          <rPr>
            <sz val="9"/>
            <color indexed="81"/>
            <rFont val="Tahoma"/>
            <family val="2"/>
          </rPr>
          <t xml:space="preserve">
1 = rara (casi nunca pasa), 2 = poco probable (ha pasado, pero muy poco), 3 = posible (podría pasar este año), 4 = probable (pasa varias veces al año) y 5 = muy probable o frecuente (pasa seguido).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Santiago Diaz: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Medición de impacto: </t>
        </r>
        <r>
          <rPr>
            <sz val="9"/>
            <color indexed="81"/>
            <rFont val="Tahoma"/>
            <family val="2"/>
          </rPr>
          <t xml:space="preserve">
1 = insignificante, 2 = menor, 3 = moderado, 4 = mayor y 5 = crítico.</t>
        </r>
      </text>
    </comment>
    <comment ref="N4" authorId="0" shapeId="0">
      <text>
        <r>
          <rPr>
            <b/>
            <sz val="9"/>
            <color indexed="81"/>
            <rFont val="Tahoma"/>
            <family val="2"/>
          </rPr>
          <t>Santiago Diaz: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Impacto: </t>
        </r>
        <r>
          <rPr>
            <sz val="9"/>
            <color indexed="81"/>
            <rFont val="Tahoma"/>
            <family val="2"/>
          </rPr>
          <t xml:space="preserve">
1 = insignificante (afectación mínima y corregible en el día), 2 = menor (afectación limitada y corregible en pocos días), 3 = moderado (afecta indicadores o genera observaciones), 4 = mayor (afecta metas clave, continuidad parcial o cumplimiento) y 5 = crítico (amenaza la continuidad, genera sanción grave o daño reputacional fuerte).</t>
        </r>
      </text>
    </comment>
    <comment ref="O4" authorId="0" shapeId="0">
      <text>
        <r>
          <rPr>
            <b/>
            <sz val="9"/>
            <color indexed="81"/>
            <rFont val="Tahoma"/>
            <family val="2"/>
          </rPr>
          <t>Santiago Diaz: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Nivel de riesgo: </t>
        </r>
        <r>
          <rPr>
            <sz val="9"/>
            <color indexed="81"/>
            <rFont val="Tahoma"/>
            <family val="2"/>
          </rPr>
          <t xml:space="preserve">
Bajo = dentro del apetito (se acepta con monitoreo), Medio = dentro de tolerancia (requiere mitigación y seguimiento), y Alto = fuera de límite (requiere escalamiento y acción inmediata).</t>
        </r>
      </text>
    </comment>
  </commentList>
</comments>
</file>

<file path=xl/sharedStrings.xml><?xml version="1.0" encoding="utf-8"?>
<sst xmlns="http://schemas.openxmlformats.org/spreadsheetml/2006/main" count="522" uniqueCount="389">
  <si>
    <t>Cooperativa:</t>
  </si>
  <si>
    <t>Fecha:</t>
  </si>
  <si>
    <t>Riesgo</t>
  </si>
  <si>
    <t>Impacto</t>
  </si>
  <si>
    <t>Control actual</t>
  </si>
  <si>
    <t>Mejora preventiva</t>
  </si>
  <si>
    <r>
      <t>Aumento de mora y deterioro de cartera</t>
    </r>
    <r>
      <rPr>
        <sz val="11"/>
        <color theme="1"/>
        <rFont val="Aptos Narrow"/>
        <family val="2"/>
        <scheme val="minor"/>
      </rPr>
      <t xml:space="preserve"> por evaluación insuficiente del deudor.</t>
    </r>
  </si>
  <si>
    <r>
      <t>Sobreendeudamiento del socio</t>
    </r>
    <r>
      <rPr>
        <sz val="11"/>
        <color theme="1"/>
        <rFont val="Aptos Narrow"/>
        <family val="2"/>
        <scheme val="minor"/>
      </rPr>
      <t xml:space="preserve"> no detectado (capacidad de pago mal estimada).</t>
    </r>
  </si>
  <si>
    <r>
      <t>Fraude interno</t>
    </r>
    <r>
      <rPr>
        <sz val="11"/>
        <color theme="1"/>
        <rFont val="Aptos Narrow"/>
        <family val="2"/>
        <scheme val="minor"/>
      </rPr>
      <t xml:space="preserve"> (desvío de fondos, manipulación de transacciones o expedientes).</t>
    </r>
  </si>
  <si>
    <r>
      <t>Errores en desembolsos</t>
    </r>
    <r>
      <rPr>
        <sz val="11"/>
        <color theme="1"/>
        <rFont val="Aptos Narrow"/>
        <family val="2"/>
        <scheme val="minor"/>
      </rPr>
      <t xml:space="preserve"> (monto/beneficiario/condiciones incorrectas).</t>
    </r>
  </si>
  <si>
    <r>
      <t>Incumplimiento regulatorio</t>
    </r>
    <r>
      <rPr>
        <sz val="11"/>
        <color theme="1"/>
        <rFont val="Aptos Narrow"/>
        <family val="2"/>
        <scheme val="minor"/>
      </rPr>
      <t xml:space="preserve"> (reportes tardíos/incompletos, políticas no aplicadas).</t>
    </r>
  </si>
  <si>
    <r>
      <t>Riesgo de liquidez</t>
    </r>
    <r>
      <rPr>
        <sz val="11"/>
        <color theme="1"/>
        <rFont val="Aptos Narrow"/>
        <family val="2"/>
        <scheme val="minor"/>
      </rPr>
      <t xml:space="preserve"> por descalce de plazos entre captaciones y colocaciones.</t>
    </r>
  </si>
  <si>
    <r>
      <t>Pérdida de información o caída del sistema</t>
    </r>
    <r>
      <rPr>
        <sz val="11"/>
        <color theme="1"/>
        <rFont val="Aptos Narrow"/>
        <family val="2"/>
        <scheme val="minor"/>
      </rPr>
      <t xml:space="preserve"> (interrupción del core, respaldos deficientes).</t>
    </r>
  </si>
  <si>
    <r>
      <t>Ciberataque o acceso no autorizado</t>
    </r>
    <r>
      <rPr>
        <sz val="11"/>
        <color theme="1"/>
        <rFont val="Aptos Narrow"/>
        <family val="2"/>
        <scheme val="minor"/>
      </rPr>
      <t xml:space="preserve"> a datos de socios o sistemas críticos.</t>
    </r>
  </si>
  <si>
    <r>
      <t>Deterioro reputacional</t>
    </r>
    <r>
      <rPr>
        <sz val="11"/>
        <color theme="1"/>
        <rFont val="Aptos Narrow"/>
        <family val="2"/>
        <scheme val="minor"/>
      </rPr>
      <t xml:space="preserve"> por quejas, mala atención, cobros indebidos o casos públicos.</t>
    </r>
  </si>
  <si>
    <r>
      <t>Riesgo operativo en caja/tesorería</t>
    </r>
    <r>
      <rPr>
        <sz val="11"/>
        <color theme="1"/>
        <rFont val="Aptos Narrow"/>
        <family val="2"/>
        <scheme val="minor"/>
      </rPr>
      <t xml:space="preserve"> (faltantes, arqueos deficientes, robo o asalto).</t>
    </r>
  </si>
  <si>
    <t>Aumento de mora y deterioro de cartera por evaluación insuficiente del deudor.</t>
  </si>
  <si>
    <t>Gobierno corporativo y comités</t>
  </si>
  <si>
    <t>Gerencia general y planificación</t>
  </si>
  <si>
    <t>Crédito (originación y desembolso)</t>
  </si>
  <si>
    <t>Administración de cartera y seguimiento</t>
  </si>
  <si>
    <t>Cobranza / Recuperación</t>
  </si>
  <si>
    <t>Ahorros y captaciones</t>
  </si>
  <si>
    <t>Tesorería / Caja y liquidez</t>
  </si>
  <si>
    <t>Contabilidad y finanzas</t>
  </si>
  <si>
    <t>Tecnología (TI y seguridad de la información)</t>
  </si>
  <si>
    <t>Cumplimiento, control interno y auditoría</t>
  </si>
  <si>
    <t>No.</t>
  </si>
  <si>
    <t>Políticas/procedimientos inexistentes o desactualizados</t>
  </si>
  <si>
    <r>
      <t>Incumplimiento de políticas</t>
    </r>
    <r>
      <rPr>
        <sz val="11"/>
        <color theme="1"/>
        <rFont val="Aptos Narrow"/>
        <family val="2"/>
        <scheme val="minor"/>
      </rPr>
      <t xml:space="preserve"> (excepciones sin aprobación o sin evidencia)</t>
    </r>
  </si>
  <si>
    <t>Capacitación insuficiente del personal</t>
  </si>
  <si>
    <r>
      <t>Alta rotación / falta de experiencia</t>
    </r>
    <r>
      <rPr>
        <sz val="11"/>
        <color theme="1"/>
        <rFont val="Aptos Narrow"/>
        <family val="2"/>
        <scheme val="minor"/>
      </rPr>
      <t xml:space="preserve"> en puestos críticos</t>
    </r>
  </si>
  <si>
    <r>
      <t>Segregación de funciones débil</t>
    </r>
    <r>
      <rPr>
        <sz val="11"/>
        <color theme="1"/>
        <rFont val="Aptos Narrow"/>
        <family val="2"/>
        <scheme val="minor"/>
      </rPr>
      <t xml:space="preserve"> (una persona hace todo el proceso)</t>
    </r>
  </si>
  <si>
    <r>
      <t>Controles preventivos insuficientes</t>
    </r>
    <r>
      <rPr>
        <sz val="11"/>
        <color theme="1"/>
        <rFont val="Aptos Narrow"/>
        <family val="2"/>
        <scheme val="minor"/>
      </rPr>
      <t xml:space="preserve"> (pocos filtros antes de aprobar/pagar)</t>
    </r>
  </si>
  <si>
    <r>
      <t>Controles detectivos débiles</t>
    </r>
    <r>
      <rPr>
        <sz val="11"/>
        <color theme="1"/>
        <rFont val="Aptos Narrow"/>
        <family val="2"/>
        <scheme val="minor"/>
      </rPr>
      <t xml:space="preserve"> (revisiones/arqueos/auditorías incompletas)</t>
    </r>
  </si>
  <si>
    <r>
      <t>Supervisión y seguimiento deficiente</t>
    </r>
    <r>
      <rPr>
        <sz val="11"/>
        <color theme="1"/>
        <rFont val="Aptos Narrow"/>
        <family val="2"/>
        <scheme val="minor"/>
      </rPr>
      <t xml:space="preserve"> (jefaturas no revisan)</t>
    </r>
  </si>
  <si>
    <r>
      <t>Documentación incompleta o falsa</t>
    </r>
    <r>
      <rPr>
        <sz val="11"/>
        <color theme="1"/>
        <rFont val="Aptos Narrow"/>
        <family val="2"/>
        <scheme val="minor"/>
      </rPr>
      <t xml:space="preserve"> en expedientes</t>
    </r>
  </si>
  <si>
    <r>
      <t>Verificación insuficiente de información del socio</t>
    </r>
    <r>
      <rPr>
        <sz val="11"/>
        <color theme="1"/>
        <rFont val="Aptos Narrow"/>
        <family val="2"/>
        <scheme val="minor"/>
      </rPr>
      <t xml:space="preserve"> (ingresos, empleo, negocio)</t>
    </r>
  </si>
  <si>
    <r>
      <t>Modelo de evaluación de crédito débil</t>
    </r>
    <r>
      <rPr>
        <sz val="11"/>
        <color theme="1"/>
        <rFont val="Aptos Narrow"/>
        <family val="2"/>
        <scheme val="minor"/>
      </rPr>
      <t xml:space="preserve"> (capacidad de pago mal calculada)</t>
    </r>
  </si>
  <si>
    <r>
      <t>Dependencia excesiva del criterio del asesor</t>
    </r>
    <r>
      <rPr>
        <sz val="11"/>
        <color theme="1"/>
        <rFont val="Aptos Narrow"/>
        <family val="2"/>
        <scheme val="minor"/>
      </rPr>
      <t xml:space="preserve"> (sesgo / presión comercial)</t>
    </r>
  </si>
  <si>
    <r>
      <t>Incentivos mal alineados</t>
    </r>
    <r>
      <rPr>
        <sz val="11"/>
        <color theme="1"/>
        <rFont val="Aptos Narrow"/>
        <family val="2"/>
        <scheme val="minor"/>
      </rPr>
      <t xml:space="preserve"> (metas que empujan a riesgo)</t>
    </r>
  </si>
  <si>
    <r>
      <t>Gestión de cobranza tardía o inefectiva</t>
    </r>
    <r>
      <rPr>
        <sz val="11"/>
        <color theme="1"/>
        <rFont val="Aptos Narrow"/>
        <family val="2"/>
        <scheme val="minor"/>
      </rPr>
      <t xml:space="preserve"> (sin estrategia, sin segmentación)</t>
    </r>
  </si>
  <si>
    <r>
      <t>Fallas del sistema / infraestructura TI</t>
    </r>
    <r>
      <rPr>
        <sz val="11"/>
        <color theme="1"/>
        <rFont val="Aptos Narrow"/>
        <family val="2"/>
        <scheme val="minor"/>
      </rPr>
      <t xml:space="preserve"> (caídas, lentitud, obsolescencia)</t>
    </r>
  </si>
  <si>
    <r>
      <t>Controles de acceso y seguridad informática débiles</t>
    </r>
    <r>
      <rPr>
        <sz val="11"/>
        <color theme="1"/>
        <rFont val="Aptos Narrow"/>
        <family val="2"/>
        <scheme val="minor"/>
      </rPr>
      <t xml:space="preserve"> (usuarios compartidos, contraseñas)</t>
    </r>
  </si>
  <si>
    <t>Respaldos (backups) insuficientes o no probados</t>
  </si>
  <si>
    <r>
      <t>Calidad de datos deficiente</t>
    </r>
    <r>
      <rPr>
        <sz val="11"/>
        <color theme="1"/>
        <rFont val="Aptos Narrow"/>
        <family val="2"/>
        <scheme val="minor"/>
      </rPr>
      <t xml:space="preserve"> (errores, duplicados, falta de integridad)</t>
    </r>
  </si>
  <si>
    <r>
      <t>Descalce de plazos y concentración de fondeo</t>
    </r>
    <r>
      <rPr>
        <sz val="11"/>
        <color theme="1"/>
        <rFont val="Aptos Narrow"/>
        <family val="2"/>
        <scheme val="minor"/>
      </rPr>
      <t xml:space="preserve"> (dependencia de pocos depositantes)</t>
    </r>
  </si>
  <si>
    <r>
      <t>Planificación de liquidez insuficiente</t>
    </r>
    <r>
      <rPr>
        <sz val="11"/>
        <color theme="1"/>
        <rFont val="Aptos Narrow"/>
        <family val="2"/>
        <scheme val="minor"/>
      </rPr>
      <t xml:space="preserve"> (sin proyecciones, sin límites)</t>
    </r>
  </si>
  <si>
    <r>
      <t>Gestión documental/archivo deficiente</t>
    </r>
    <r>
      <rPr>
        <sz val="11"/>
        <color theme="1"/>
        <rFont val="Aptos Narrow"/>
        <family val="2"/>
        <scheme val="minor"/>
      </rPr>
      <t xml:space="preserve"> (pérdida de expedientes, trazabilidad baja)</t>
    </r>
  </si>
  <si>
    <r>
      <t>Proveedores sin evaluación</t>
    </r>
    <r>
      <rPr>
        <sz val="11"/>
        <color theme="1"/>
        <rFont val="Aptos Narrow"/>
        <family val="2"/>
        <scheme val="minor"/>
      </rPr>
      <t xml:space="preserve"> (outsourcing sin SLA/seguridad)</t>
    </r>
  </si>
  <si>
    <t>Incumplimiento regulatorio por desconocimiento o falta de control</t>
  </si>
  <si>
    <r>
      <t>Ambiente de control débil / cultura permisiva</t>
    </r>
    <r>
      <rPr>
        <sz val="11"/>
        <color theme="1"/>
        <rFont val="Aptos Narrow"/>
        <family val="2"/>
        <scheme val="minor"/>
      </rPr>
      <t xml:space="preserve"> (“siempre se ha hecho así”)</t>
    </r>
  </si>
  <si>
    <r>
      <t>Eventos externos</t>
    </r>
    <r>
      <rPr>
        <sz val="11"/>
        <color theme="1"/>
        <rFont val="Aptos Narrow"/>
        <family val="2"/>
        <scheme val="minor"/>
      </rPr>
      <t xml:space="preserve"> (crisis económica, desastres, cambios regulatorios)</t>
    </r>
  </si>
  <si>
    <t>COOPMODELO</t>
  </si>
  <si>
    <r>
      <t>Pérdidas financieras directas</t>
    </r>
    <r>
      <rPr>
        <sz val="11"/>
        <color theme="1"/>
        <rFont val="Aptos Narrow"/>
        <family val="2"/>
        <scheme val="minor"/>
      </rPr>
      <t xml:space="preserve"> (faltantes, fraudes, errores de pago)</t>
    </r>
  </si>
  <si>
    <r>
      <t>Incremento de provisiones y castigos</t>
    </r>
    <r>
      <rPr>
        <sz val="11"/>
        <color theme="1"/>
        <rFont val="Aptos Narrow"/>
        <family val="2"/>
        <scheme val="minor"/>
      </rPr>
      <t xml:space="preserve"> por deterioro de cartera</t>
    </r>
  </si>
  <si>
    <r>
      <t>Caída de ingresos</t>
    </r>
    <r>
      <rPr>
        <sz val="11"/>
        <color theme="1"/>
        <rFont val="Aptos Narrow"/>
        <family val="2"/>
        <scheme val="minor"/>
      </rPr>
      <t xml:space="preserve"> (menor colocación, menor recuperación, menor captación)</t>
    </r>
  </si>
  <si>
    <r>
      <t>Deterioro de liquidez</t>
    </r>
    <r>
      <rPr>
        <sz val="11"/>
        <color theme="1"/>
        <rFont val="Aptos Narrow"/>
        <family val="2"/>
        <scheme val="minor"/>
      </rPr>
      <t xml:space="preserve"> (tensión de caja, necesidad de financiamiento caro)</t>
    </r>
  </si>
  <si>
    <r>
      <t>Incumplimiento de metas e indicadores</t>
    </r>
    <r>
      <rPr>
        <sz val="11"/>
        <color theme="1"/>
        <rFont val="Aptos Narrow"/>
        <family val="2"/>
        <scheme val="minor"/>
      </rPr>
      <t xml:space="preserve"> (mora, crecimiento, eficiencia, solvencia)</t>
    </r>
  </si>
  <si>
    <r>
      <t>Sanciones regulatorias</t>
    </r>
    <r>
      <rPr>
        <sz val="11"/>
        <color theme="1"/>
        <rFont val="Aptos Narrow"/>
        <family val="2"/>
        <scheme val="minor"/>
      </rPr>
      <t xml:space="preserve"> (multas, requerimientos, medidas correctivas)</t>
    </r>
  </si>
  <si>
    <r>
      <t>Observaciones de auditoría</t>
    </r>
    <r>
      <rPr>
        <sz val="11"/>
        <color theme="1"/>
        <rFont val="Aptos Narrow"/>
        <family val="2"/>
        <scheme val="minor"/>
      </rPr>
      <t xml:space="preserve"> y mayores costos de corrección</t>
    </r>
  </si>
  <si>
    <r>
      <t>Pérdida o filtración de información</t>
    </r>
    <r>
      <rPr>
        <sz val="11"/>
        <color theme="1"/>
        <rFont val="Aptos Narrow"/>
        <family val="2"/>
        <scheme val="minor"/>
      </rPr>
      <t xml:space="preserve"> (datos de socios / información financiera)</t>
    </r>
  </si>
  <si>
    <r>
      <t>Interrupción del servicio</t>
    </r>
    <r>
      <rPr>
        <sz val="11"/>
        <color theme="1"/>
        <rFont val="Aptos Narrow"/>
        <family val="2"/>
        <scheme val="minor"/>
      </rPr>
      <t xml:space="preserve"> (caída de sistemas, suspensión de operaciones)</t>
    </r>
  </si>
  <si>
    <r>
      <t>Retrasos operativos</t>
    </r>
    <r>
      <rPr>
        <sz val="11"/>
        <color theme="1"/>
        <rFont val="Aptos Narrow"/>
        <family val="2"/>
        <scheme val="minor"/>
      </rPr>
      <t xml:space="preserve"> (colas, reprocesos, acumulación de trabajo)</t>
    </r>
  </si>
  <si>
    <r>
      <t>Errores contables o reportes incorrectos</t>
    </r>
    <r>
      <rPr>
        <sz val="11"/>
        <color theme="1"/>
        <rFont val="Aptos Narrow"/>
        <family val="2"/>
        <scheme val="minor"/>
      </rPr>
      <t xml:space="preserve"> (estados financieros y regulatorios)</t>
    </r>
  </si>
  <si>
    <r>
      <t>Demandas, litigios o reclamaciones</t>
    </r>
    <r>
      <rPr>
        <sz val="11"/>
        <color theme="1"/>
        <rFont val="Aptos Narrow"/>
        <family val="2"/>
        <scheme val="minor"/>
      </rPr>
      <t xml:space="preserve"> de socios/terceros</t>
    </r>
  </si>
  <si>
    <r>
      <t>Daño reputacional y pérdida de confianza</t>
    </r>
    <r>
      <rPr>
        <sz val="11"/>
        <color theme="1"/>
        <rFont val="Aptos Narrow"/>
        <family val="2"/>
        <scheme val="minor"/>
      </rPr>
      <t xml:space="preserve"> (retiros de depósitos, menos socios)</t>
    </r>
  </si>
  <si>
    <r>
      <t>Aumento de quejas y reclamos</t>
    </r>
    <r>
      <rPr>
        <sz val="11"/>
        <color theme="1"/>
        <rFont val="Aptos Narrow"/>
        <family val="2"/>
        <scheme val="minor"/>
      </rPr>
      <t xml:space="preserve"> (mal servicio, cobros indebidos)</t>
    </r>
  </si>
  <si>
    <r>
      <t>Pérdida de activos físicos</t>
    </r>
    <r>
      <rPr>
        <sz val="11"/>
        <color theme="1"/>
        <rFont val="Aptos Narrow"/>
        <family val="2"/>
        <scheme val="minor"/>
      </rPr>
      <t xml:space="preserve"> (robo, asalto, daños)</t>
    </r>
  </si>
  <si>
    <r>
      <t>Fraude externo</t>
    </r>
    <r>
      <rPr>
        <sz val="11"/>
        <color theme="1"/>
        <rFont val="Aptos Narrow"/>
        <family val="2"/>
        <scheme val="minor"/>
      </rPr>
      <t xml:space="preserve"> (suplantación, estafa, ciberdelito)</t>
    </r>
  </si>
  <si>
    <r>
      <t>Inmovilización de fondos</t>
    </r>
    <r>
      <rPr>
        <sz val="11"/>
        <color theme="1"/>
        <rFont val="Aptos Narrow"/>
        <family val="2"/>
        <scheme val="minor"/>
      </rPr>
      <t xml:space="preserve"> o bloqueos por temas de cumplimiento</t>
    </r>
  </si>
  <si>
    <r>
      <t>Afectación a la continuidad del negocio</t>
    </r>
    <r>
      <rPr>
        <sz val="11"/>
        <color theme="1"/>
        <rFont val="Aptos Narrow"/>
        <family val="2"/>
        <scheme val="minor"/>
      </rPr>
      <t xml:space="preserve"> (paros, contingencias, cierre temporal)</t>
    </r>
  </si>
  <si>
    <r>
      <t>Impacto en la moral y clima laboral</t>
    </r>
    <r>
      <rPr>
        <sz val="11"/>
        <color theme="1"/>
        <rFont val="Aptos Narrow"/>
        <family val="2"/>
        <scheme val="minor"/>
      </rPr>
      <t xml:space="preserve"> (conflictos, rotación, desmotivación)</t>
    </r>
  </si>
  <si>
    <r>
      <t>Riesgo de intervención/medidas severas</t>
    </r>
    <r>
      <rPr>
        <sz val="11"/>
        <color theme="1"/>
        <rFont val="Aptos Narrow"/>
        <family val="2"/>
        <scheme val="minor"/>
      </rPr>
      <t xml:space="preserve"> por debilidades críticas (en casos extremos)</t>
    </r>
  </si>
  <si>
    <t>Incremento de provisiones y castigos por deterioro de cartera</t>
  </si>
  <si>
    <t>Probabilidad (frecuencia de ocurrencia)</t>
  </si>
  <si>
    <t>Probabilidad (1–5)</t>
  </si>
  <si>
    <t>Nombre</t>
  </si>
  <si>
    <t>Frecuencia estimada (criterio)</t>
  </si>
  <si>
    <t>Guía rápida</t>
  </si>
  <si>
    <t>Rara</t>
  </si>
  <si>
    <t>≤ 1 vez cada 5 años</t>
  </si>
  <si>
    <t>“Casi nunca pasa”</t>
  </si>
  <si>
    <t>Poco probable</t>
  </si>
  <si>
    <t>1 vez cada 2–5 años</t>
  </si>
  <si>
    <t>“Ha pasado, pero muy poco”</t>
  </si>
  <si>
    <t>Posible</t>
  </si>
  <si>
    <t>~1 vez por año (1 vez cada 12–24 meses)</t>
  </si>
  <si>
    <t>“Podría pasar este año”</t>
  </si>
  <si>
    <t>Probable</t>
  </si>
  <si>
    <t>2–4 veces por año</t>
  </si>
  <si>
    <t>“Pasa varias veces al año”</t>
  </si>
  <si>
    <t>Muy probable / Frecuente</t>
  </si>
  <si>
    <t>≥ 5 veces por año o mensual/trimestral</t>
  </si>
  <si>
    <t>“Pasa seguido”</t>
  </si>
  <si>
    <t>Medicion de probabilidad, donde 1 es ocurrencia rara y 5 es ocurrencia frecuente</t>
  </si>
  <si>
    <t>Impacto (1–5)</t>
  </si>
  <si>
    <t>Criterio cuantitativo (si aplica)</t>
  </si>
  <si>
    <t>Ejemplos de efecto</t>
  </si>
  <si>
    <t>Insignificante</t>
  </si>
  <si>
    <t>Pérdida menor y sin afectación relevante; se corrige en el día</t>
  </si>
  <si>
    <t>Reproceso simple, queja aislada, atraso leve</t>
  </si>
  <si>
    <t>Menor</t>
  </si>
  <si>
    <t>Pérdida baja o afectación limitada; se corrige en pocos días</t>
  </si>
  <si>
    <t>Retraso operativo, error con corrección, pocas quejas</t>
  </si>
  <si>
    <t>Moderado</t>
  </si>
  <si>
    <t>Pérdida/materialidad media; afecta indicadores o genera observación</t>
  </si>
  <si>
    <t>Afecta cartera/servicio, hallazgo de auditoría, incidentes repetidos</t>
  </si>
  <si>
    <t>Mayor</t>
  </si>
  <si>
    <t>Pérdida alta; afecta metas clave o continuidad parcial; riesgo regulatorio</t>
  </si>
  <si>
    <t>Sanción/medida correctiva, caída de sistema relevante, fuga de datos limitada</t>
  </si>
  <si>
    <t>Crítico</t>
  </si>
  <si>
    <t>Pérdida muy alta o amenaza la continuidad; sanción grave; daño reputacional fuerte</t>
  </si>
  <si>
    <t>Interrupción prolongada, fuga de datos sensible amplia, crisis reputacional, riesgo de intervención</t>
  </si>
  <si>
    <t>Medicion de impacto, donde 1 es impacto insignificante y 5 es impacto critico</t>
  </si>
  <si>
    <t>Nivel de riesgo</t>
  </si>
  <si>
    <t>Probabilidad \ Impacto</t>
  </si>
  <si>
    <t>1 (Bajo)</t>
  </si>
  <si>
    <t>2 (Bajo)</t>
  </si>
  <si>
    <t>3 (Bajo)</t>
  </si>
  <si>
    <t>4 (Bajo)</t>
  </si>
  <si>
    <t>5 (Bajo)</t>
  </si>
  <si>
    <t>6 (Bajo)</t>
  </si>
  <si>
    <t>8 (Medio)</t>
  </si>
  <si>
    <t>10 (Medio)</t>
  </si>
  <si>
    <t>9 (Medio)</t>
  </si>
  <si>
    <t>12 (Medio)</t>
  </si>
  <si>
    <t>15 (Alto)</t>
  </si>
  <si>
    <t>16 (Alto)</t>
  </si>
  <si>
    <t>20 (Alto)</t>
  </si>
  <si>
    <t>25 (Alto)</t>
  </si>
  <si>
    <t>Errores en desembolsos (monto/beneficiario/condiciones incorrectas).</t>
  </si>
  <si>
    <t>Pérdidas financieras directas (faltantes, fraudes, errores de pago)</t>
  </si>
  <si>
    <r>
      <t>Políticas y manuales vigentes</t>
    </r>
    <r>
      <rPr>
        <sz val="11"/>
        <color theme="1"/>
        <rFont val="Aptos Narrow"/>
        <family val="2"/>
        <scheme val="minor"/>
      </rPr>
      <t xml:space="preserve"> (crédito/ahorro/operaciones)</t>
    </r>
  </si>
  <si>
    <r>
      <t>Segregación de funciones</t>
    </r>
    <r>
      <rPr>
        <sz val="11"/>
        <color theme="1"/>
        <rFont val="Aptos Narrow"/>
        <family val="2"/>
        <scheme val="minor"/>
      </rPr>
      <t xml:space="preserve"> (quien aprueba no desembolsa / quien registra no custodia)</t>
    </r>
  </si>
  <si>
    <r>
      <t>Doble aprobación / niveles de autorización</t>
    </r>
    <r>
      <rPr>
        <sz val="11"/>
        <color theme="1"/>
        <rFont val="Aptos Narrow"/>
        <family val="2"/>
        <scheme val="minor"/>
      </rPr>
      <t xml:space="preserve"> según monto y riesgo</t>
    </r>
  </si>
  <si>
    <r>
      <t>Comité de crédito / comité de riesgos</t>
    </r>
    <r>
      <rPr>
        <sz val="11"/>
        <color theme="1"/>
        <rFont val="Aptos Narrow"/>
        <family val="2"/>
        <scheme val="minor"/>
      </rPr>
      <t xml:space="preserve"> con actas y seguimiento</t>
    </r>
  </si>
  <si>
    <r>
      <t>Checklist de expediente y validación de documentos</t>
    </r>
    <r>
      <rPr>
        <sz val="11"/>
        <color theme="1"/>
        <rFont val="Aptos Narrow"/>
        <family val="2"/>
        <scheme val="minor"/>
      </rPr>
      <t xml:space="preserve"> antes del desembolso</t>
    </r>
  </si>
  <si>
    <r>
      <t>Verificación de capacidad de pago</t>
    </r>
    <r>
      <rPr>
        <sz val="11"/>
        <color theme="1"/>
        <rFont val="Aptos Narrow"/>
        <family val="2"/>
        <scheme val="minor"/>
      </rPr>
      <t xml:space="preserve"> (ingresos, gastos, visitas, referencias)</t>
    </r>
  </si>
  <si>
    <r>
      <t>Consulta y validación externa</t>
    </r>
    <r>
      <rPr>
        <sz val="11"/>
        <color theme="1"/>
        <rFont val="Aptos Narrow"/>
        <family val="2"/>
        <scheme val="minor"/>
      </rPr>
      <t xml:space="preserve"> (buró / listas de cumplimiento / referencias)</t>
    </r>
  </si>
  <si>
    <r>
      <t>Límites y reglas de negocio</t>
    </r>
    <r>
      <rPr>
        <sz val="11"/>
        <color theme="1"/>
        <rFont val="Aptos Narrow"/>
        <family val="2"/>
        <scheme val="minor"/>
      </rPr>
      <t xml:space="preserve"> (montos, plazos, concentración, excepciones)</t>
    </r>
  </si>
  <si>
    <r>
      <t>Monitoreo de cartera e indicadores</t>
    </r>
    <r>
      <rPr>
        <sz val="11"/>
        <color theme="1"/>
        <rFont val="Aptos Narrow"/>
        <family val="2"/>
        <scheme val="minor"/>
      </rPr>
      <t xml:space="preserve"> (mora, PAR, vintage, alertas tempranas)</t>
    </r>
  </si>
  <si>
    <r>
      <t>Gestión de cobranza por etapas</t>
    </r>
    <r>
      <rPr>
        <sz val="11"/>
        <color theme="1"/>
        <rFont val="Aptos Narrow"/>
        <family val="2"/>
        <scheme val="minor"/>
      </rPr>
      <t xml:space="preserve"> (preventiva, temprana, tardía, legal)</t>
    </r>
  </si>
  <si>
    <r>
      <t>Arqueos de caja y conciliaciones diarias</t>
    </r>
    <r>
      <rPr>
        <sz val="11"/>
        <color theme="1"/>
        <rFont val="Aptos Narrow"/>
        <family val="2"/>
        <scheme val="minor"/>
      </rPr>
      <t xml:space="preserve"> (caja, bóveda, bancos)</t>
    </r>
  </si>
  <si>
    <r>
      <t>Conciliaciones contables periódicas</t>
    </r>
    <r>
      <rPr>
        <sz val="11"/>
        <color theme="1"/>
        <rFont val="Aptos Narrow"/>
        <family val="2"/>
        <scheme val="minor"/>
      </rPr>
      <t xml:space="preserve"> (bancos, auxiliares vs mayor)</t>
    </r>
  </si>
  <si>
    <r>
      <t>Controles de acceso a sistemas</t>
    </r>
    <r>
      <rPr>
        <sz val="11"/>
        <color theme="1"/>
        <rFont val="Aptos Narrow"/>
        <family val="2"/>
        <scheme val="minor"/>
      </rPr>
      <t xml:space="preserve"> (usuarios únicos, perfiles, mínimo privilegio)</t>
    </r>
  </si>
  <si>
    <r>
      <t>Bitácoras/logs y trazabilidad</t>
    </r>
    <r>
      <rPr>
        <sz val="11"/>
        <color theme="1"/>
        <rFont val="Aptos Narrow"/>
        <family val="2"/>
        <scheme val="minor"/>
      </rPr>
      <t xml:space="preserve"> de transacciones en el core</t>
    </r>
  </si>
  <si>
    <r>
      <t>Respaldo (backup) y plan de recuperación</t>
    </r>
    <r>
      <rPr>
        <sz val="11"/>
        <color theme="1"/>
        <rFont val="Aptos Narrow"/>
        <family val="2"/>
        <scheme val="minor"/>
      </rPr>
      <t xml:space="preserve"> (DRP) probado periódicamente</t>
    </r>
  </si>
  <si>
    <r>
      <t>Antivirus/EDR y actualizaciones</t>
    </r>
    <r>
      <rPr>
        <sz val="11"/>
        <color theme="1"/>
        <rFont val="Aptos Narrow"/>
        <family val="2"/>
        <scheme val="minor"/>
      </rPr>
      <t xml:space="preserve"> (parches, hardening básico)</t>
    </r>
  </si>
  <si>
    <r>
      <t>Control de cambios en TI</t>
    </r>
    <r>
      <rPr>
        <sz val="11"/>
        <color theme="1"/>
        <rFont val="Aptos Narrow"/>
        <family val="2"/>
        <scheme val="minor"/>
      </rPr>
      <t xml:space="preserve"> (aprobación, pruebas, documentación)</t>
    </r>
  </si>
  <si>
    <r>
      <t>Auditoría interna</t>
    </r>
    <r>
      <rPr>
        <sz val="11"/>
        <color theme="1"/>
        <rFont val="Aptos Narrow"/>
        <family val="2"/>
        <scheme val="minor"/>
      </rPr>
      <t xml:space="preserve"> (plan anual, pruebas, informes, seguimiento)</t>
    </r>
  </si>
  <si>
    <r>
      <t>Control interno / revisiones de cumplimiento</t>
    </r>
    <r>
      <rPr>
        <sz val="11"/>
        <color theme="1"/>
        <rFont val="Aptos Narrow"/>
        <family val="2"/>
        <scheme val="minor"/>
      </rPr>
      <t xml:space="preserve"> (checklists, pruebas selectivas)</t>
    </r>
  </si>
  <si>
    <r>
      <t>Gestión de reclamos y calidad de servicio</t>
    </r>
    <r>
      <rPr>
        <sz val="11"/>
        <color theme="1"/>
        <rFont val="Aptos Narrow"/>
        <family val="2"/>
        <scheme val="minor"/>
      </rPr>
      <t xml:space="preserve"> (registro, tiempos, resolución)</t>
    </r>
  </si>
  <si>
    <r>
      <t>Capacitación obligatoria</t>
    </r>
    <r>
      <rPr>
        <sz val="11"/>
        <color theme="1"/>
        <rFont val="Aptos Narrow"/>
        <family val="2"/>
        <scheme val="minor"/>
      </rPr>
      <t xml:space="preserve"> (crédito, ética, cumplimiento, TI)</t>
    </r>
  </si>
  <si>
    <r>
      <t>Canal de denuncias / código de ética</t>
    </r>
    <r>
      <rPr>
        <sz val="11"/>
        <color theme="1"/>
        <rFont val="Aptos Narrow"/>
        <family val="2"/>
        <scheme val="minor"/>
      </rPr>
      <t xml:space="preserve"> y sanciones definidas</t>
    </r>
  </si>
  <si>
    <r>
      <t>Evaluación de proveedores</t>
    </r>
    <r>
      <rPr>
        <sz val="11"/>
        <color theme="1"/>
        <rFont val="Aptos Narrow"/>
        <family val="2"/>
        <scheme val="minor"/>
      </rPr>
      <t xml:space="preserve"> (SLA, seguridad, continuidad, contratos)</t>
    </r>
  </si>
  <si>
    <r>
      <t>Planes de contingencia operativa</t>
    </r>
    <r>
      <rPr>
        <sz val="11"/>
        <color theme="1"/>
        <rFont val="Aptos Narrow"/>
        <family val="2"/>
        <scheme val="minor"/>
      </rPr>
      <t xml:space="preserve"> (fallas de sistema, desastres, seguridad física)</t>
    </r>
  </si>
  <si>
    <r>
      <t>Reportes regulatorios con control de calidad</t>
    </r>
    <r>
      <rPr>
        <sz val="11"/>
        <color theme="1"/>
        <rFont val="Aptos Narrow"/>
        <family val="2"/>
        <scheme val="minor"/>
      </rPr>
      <t xml:space="preserve"> (revisión y validación previa)</t>
    </r>
  </si>
  <si>
    <t>Responsable</t>
  </si>
  <si>
    <t>Consulta y validación externa (buró / listas de cumplimiento / referencias)</t>
  </si>
  <si>
    <r>
      <t>Actualizar políticas y procedimientos</t>
    </r>
    <r>
      <rPr>
        <sz val="11"/>
        <color theme="1"/>
        <rFont val="Aptos Narrow"/>
        <family val="2"/>
        <scheme val="minor"/>
      </rPr>
      <t xml:space="preserve"> (alinear a realidad y normativa)</t>
    </r>
  </si>
  <si>
    <r>
      <t>Estandarizar checklist de expediente</t>
    </r>
    <r>
      <rPr>
        <sz val="11"/>
        <color theme="1"/>
        <rFont val="Aptos Narrow"/>
        <family val="2"/>
        <scheme val="minor"/>
      </rPr>
      <t xml:space="preserve"> y bloquear desembolso si falta evidencia</t>
    </r>
  </si>
  <si>
    <r>
      <t>Fortalecer segregación de funciones</t>
    </r>
    <r>
      <rPr>
        <sz val="11"/>
        <color theme="1"/>
        <rFont val="Aptos Narrow"/>
        <family val="2"/>
        <scheme val="minor"/>
      </rPr>
      <t xml:space="preserve"> (rediseño de roles y accesos)</t>
    </r>
  </si>
  <si>
    <r>
      <t>Implementar “doble control”</t>
    </r>
    <r>
      <rPr>
        <sz val="11"/>
        <color theme="1"/>
        <rFont val="Aptos Narrow"/>
        <family val="2"/>
        <scheme val="minor"/>
      </rPr>
      <t xml:space="preserve"> en transacciones críticas (desembolso, reversos, ajustes)</t>
    </r>
  </si>
  <si>
    <r>
      <t>Definir y aplicar límites de riesgo</t>
    </r>
    <r>
      <rPr>
        <sz val="11"/>
        <color theme="1"/>
        <rFont val="Aptos Narrow"/>
        <family val="2"/>
        <scheme val="minor"/>
      </rPr>
      <t xml:space="preserve"> (concentración, montos, excepciones)</t>
    </r>
  </si>
  <si>
    <r>
      <t>Automatizar alertas tempranas</t>
    </r>
    <r>
      <rPr>
        <sz val="11"/>
        <color theme="1"/>
        <rFont val="Aptos Narrow"/>
        <family val="2"/>
        <scheme val="minor"/>
      </rPr>
      <t xml:space="preserve"> (mora, refinanciamientos, sobreendeudamiento)</t>
    </r>
  </si>
  <si>
    <r>
      <t>Mejorar el modelo de capacidad de pago</t>
    </r>
    <r>
      <rPr>
        <sz val="11"/>
        <color theme="1"/>
        <rFont val="Aptos Narrow"/>
        <family val="2"/>
        <scheme val="minor"/>
      </rPr>
      <t xml:space="preserve"> (reglas claras + validación en sitio)</t>
    </r>
  </si>
  <si>
    <r>
      <t>Endurecer gestión de excepciones</t>
    </r>
    <r>
      <rPr>
        <sz val="11"/>
        <color theme="1"/>
        <rFont val="Aptos Narrow"/>
        <family val="2"/>
        <scheme val="minor"/>
      </rPr>
      <t xml:space="preserve"> (justificación, aprobación, reporte a comité)</t>
    </r>
  </si>
  <si>
    <r>
      <t>Capacitación focalizada y recurrente</t>
    </r>
    <r>
      <rPr>
        <sz val="11"/>
        <color theme="1"/>
        <rFont val="Aptos Narrow"/>
        <family val="2"/>
        <scheme val="minor"/>
      </rPr>
      <t xml:space="preserve"> (crédito, caja, ética, cumplimiento)</t>
    </r>
  </si>
  <si>
    <r>
      <t>Reforzar monitoreo de cartera</t>
    </r>
    <r>
      <rPr>
        <sz val="11"/>
        <color theme="1"/>
        <rFont val="Aptos Narrow"/>
        <family val="2"/>
        <scheme val="minor"/>
      </rPr>
      <t xml:space="preserve"> con tableros e indicadores semanales</t>
    </r>
  </si>
  <si>
    <r>
      <t>Optimizar estrategia de cobranza</t>
    </r>
    <r>
      <rPr>
        <sz val="11"/>
        <color theme="1"/>
        <rFont val="Aptos Narrow"/>
        <family val="2"/>
        <scheme val="minor"/>
      </rPr>
      <t xml:space="preserve"> (segmentación, guiones, metas por tramo)</t>
    </r>
  </si>
  <si>
    <r>
      <t>Aumentar frecuencia de arqueos y conciliaciones</t>
    </r>
    <r>
      <rPr>
        <sz val="11"/>
        <color theme="1"/>
        <rFont val="Aptos Narrow"/>
        <family val="2"/>
        <scheme val="minor"/>
      </rPr>
      <t xml:space="preserve"> (y revisión independiente)</t>
    </r>
  </si>
  <si>
    <r>
      <t>Implementar control de calidad contable</t>
    </r>
    <r>
      <rPr>
        <sz val="11"/>
        <color theme="1"/>
        <rFont val="Aptos Narrow"/>
        <family val="2"/>
        <scheme val="minor"/>
      </rPr>
      <t xml:space="preserve"> (cierre mensual con checklist y revisiones)</t>
    </r>
  </si>
  <si>
    <r>
      <t>Mejorar control de accesos TI</t>
    </r>
    <r>
      <rPr>
        <sz val="11"/>
        <color theme="1"/>
        <rFont val="Aptos Narrow"/>
        <family val="2"/>
        <scheme val="minor"/>
      </rPr>
      <t xml:space="preserve"> (MFA, perfiles mínimos, rotación de claves)</t>
    </r>
  </si>
  <si>
    <r>
      <t>Formalizar control de cambios TI</t>
    </r>
    <r>
      <rPr>
        <sz val="11"/>
        <color theme="1"/>
        <rFont val="Aptos Narrow"/>
        <family val="2"/>
        <scheme val="minor"/>
      </rPr>
      <t xml:space="preserve"> (ambientes, pruebas, aprobaciones)</t>
    </r>
  </si>
  <si>
    <r>
      <t>Probar y documentar respaldos/DRP</t>
    </r>
    <r>
      <rPr>
        <sz val="11"/>
        <color theme="1"/>
        <rFont val="Aptos Narrow"/>
        <family val="2"/>
        <scheme val="minor"/>
      </rPr>
      <t xml:space="preserve"> (simulacros y tiempos objetivo)</t>
    </r>
  </si>
  <si>
    <r>
      <t>Implementar monitoreo de ciberseguridad</t>
    </r>
    <r>
      <rPr>
        <sz val="11"/>
        <color theme="1"/>
        <rFont val="Aptos Narrow"/>
        <family val="2"/>
        <scheme val="minor"/>
      </rPr>
      <t xml:space="preserve"> (logs, alertas, respuesta a incidentes)</t>
    </r>
  </si>
  <si>
    <r>
      <t>Fortalecer auditoría interna basada en riesgos</t>
    </r>
    <r>
      <rPr>
        <sz val="11"/>
        <color theme="1"/>
        <rFont val="Aptos Narrow"/>
        <family val="2"/>
        <scheme val="minor"/>
      </rPr>
      <t xml:space="preserve"> (plan y seguimiento de hallazgos)</t>
    </r>
  </si>
  <si>
    <r>
      <t>Crear/actualizar mapa de procesos</t>
    </r>
    <r>
      <rPr>
        <sz val="11"/>
        <color theme="1"/>
        <rFont val="Aptos Narrow"/>
        <family val="2"/>
        <scheme val="minor"/>
      </rPr>
      <t xml:space="preserve"> y puntos de control por proceso</t>
    </r>
  </si>
  <si>
    <r>
      <t>Mejorar gestión documental</t>
    </r>
    <r>
      <rPr>
        <sz val="11"/>
        <color theme="1"/>
        <rFont val="Aptos Narrow"/>
        <family val="2"/>
        <scheme val="minor"/>
      </rPr>
      <t xml:space="preserve"> (digitalización, trazabilidad, custodia)</t>
    </r>
  </si>
  <si>
    <r>
      <t>Revisar incentivos comerciales</t>
    </r>
    <r>
      <rPr>
        <sz val="11"/>
        <color theme="1"/>
        <rFont val="Aptos Narrow"/>
        <family val="2"/>
        <scheme val="minor"/>
      </rPr>
      <t xml:space="preserve"> para evitar “crecimiento con riesgo”</t>
    </r>
  </si>
  <si>
    <r>
      <t>Establecer KPIs de cumplimiento</t>
    </r>
    <r>
      <rPr>
        <sz val="11"/>
        <color theme="1"/>
        <rFont val="Aptos Narrow"/>
        <family val="2"/>
        <scheme val="minor"/>
      </rPr>
      <t xml:space="preserve"> (reportes, tiempos, evidencias)</t>
    </r>
  </si>
  <si>
    <r>
      <t>Evaluar y exigir SLA a proveedores críticos</t>
    </r>
    <r>
      <rPr>
        <sz val="11"/>
        <color theme="1"/>
        <rFont val="Aptos Narrow"/>
        <family val="2"/>
        <scheme val="minor"/>
      </rPr>
      <t xml:space="preserve"> (continuidad, seguridad, soporte)</t>
    </r>
  </si>
  <si>
    <r>
      <t>Plan de continuidad operativa</t>
    </r>
    <r>
      <rPr>
        <sz val="11"/>
        <color theme="1"/>
        <rFont val="Aptos Narrow"/>
        <family val="2"/>
        <scheme val="minor"/>
      </rPr>
      <t xml:space="preserve"> (caja, sistemas, seguridad física, comunicación)</t>
    </r>
  </si>
  <si>
    <r>
      <t>Fortalecer atención y gestión de reclamos</t>
    </r>
    <r>
      <rPr>
        <sz val="11"/>
        <color theme="1"/>
        <rFont val="Aptos Narrow"/>
        <family val="2"/>
        <scheme val="minor"/>
      </rPr>
      <t xml:space="preserve"> (SLA de respuesta y análisis de causa)</t>
    </r>
  </si>
  <si>
    <t>Automatizar alertas tempranas (mora, refinanciamientos, sobreendeudamiento)</t>
  </si>
  <si>
    <t>Implementar “doble control” en transacciones críticas (desembolso, reversos, ajustes)</t>
  </si>
  <si>
    <t>Consejo de Administración</t>
  </si>
  <si>
    <t>Comité de Riesgos</t>
  </si>
  <si>
    <t>Comité de Crédito</t>
  </si>
  <si>
    <t>Gerencia General</t>
  </si>
  <si>
    <t>Gerencia/Encargado de Riesgos</t>
  </si>
  <si>
    <t>Oficial de Cumplimiento (PLAFT)</t>
  </si>
  <si>
    <t>Auditoría Interna</t>
  </si>
  <si>
    <t>Crédito (Gerente/Jefe de Crédito)</t>
  </si>
  <si>
    <t>Cobranza/Recuperación (Jefe de Cobranza)</t>
  </si>
  <si>
    <t>Tesorería y Caja (Tesorero / Jefe de Caja)</t>
  </si>
  <si>
    <t>Contabilidad y Finanzas (Contador / Gerente Financiero)</t>
  </si>
  <si>
    <t>Tecnología (Jefe de TI / Seguridad de la Información)</t>
  </si>
  <si>
    <t>Operaciones / Servicio al Socio (Jefe de Operaciones)</t>
  </si>
  <si>
    <t>Recursos Humanos (Jefe de RRHH)</t>
  </si>
  <si>
    <t>Compras y Proveedores (Encargado de Compras)</t>
  </si>
  <si>
    <t>Sucursal / Agencia (Administrador/Jefe de Sucursal)</t>
  </si>
  <si>
    <t>Seguridad Física (Encargado de Seguridad)</t>
  </si>
  <si>
    <t>Asesor de Crédito / Analista de Crédito</t>
  </si>
  <si>
    <t>PROBABILIDAD</t>
  </si>
  <si>
    <t>TOTAL</t>
  </si>
  <si>
    <t>IMPACTO</t>
  </si>
  <si>
    <t>Nivel de gestión del riesgo</t>
  </si>
  <si>
    <t>Fundamento de la asignación</t>
  </si>
  <si>
    <t>Decisión / Objetivo estratégico relacionado</t>
  </si>
  <si>
    <t>Táctico</t>
  </si>
  <si>
    <t>Se controla principalmente desde la gerencia de crédito y jefaturas mediante políticas de evaluación, supervisión, metas y calidad de originación. Puede escalar a estratégico si responde a una política de crecimiento agresivo.</t>
  </si>
  <si>
    <r>
      <t>Meta de crecimiento de cartera / colocación</t>
    </r>
    <r>
      <rPr>
        <sz val="11"/>
        <color theme="1"/>
        <rFont val="Aptos Narrow"/>
        <family val="2"/>
        <scheme val="minor"/>
      </rPr>
      <t xml:space="preserve"> (si la presión comercial reduce calidad de evaluación).</t>
    </r>
  </si>
  <si>
    <t>Ciberataque o acceso no autorizado a datos de socios o sistemas críticos.</t>
  </si>
  <si>
    <t>Estratégico</t>
  </si>
  <si>
    <t>Requiere decisiones de alto nivel sobre inversión en ciberseguridad, gobierno de TI, continuidad y prioridades institucionales; su impacto compromete continuidad y reputación.</t>
  </si>
  <si>
    <r>
      <t>Transformación digital / expansión de canales digitales</t>
    </r>
    <r>
      <rPr>
        <sz val="11"/>
        <color theme="1"/>
        <rFont val="Aptos Narrow"/>
        <family val="2"/>
        <scheme val="minor"/>
      </rPr>
      <t xml:space="preserve"> (sin reforzar controles de seguridad).</t>
    </r>
  </si>
  <si>
    <t>Deterioro reputacional por quejas, mala atención, cobros indebidos o casos públicos.</t>
  </si>
  <si>
    <t>Se gestiona desde gerencias y jefaturas (servicio, cobranza, operaciones), mediante protocolos, monitoreo de quejas y estándares de atención. Puede escalar a estratégico por impacto institucional.</t>
  </si>
  <si>
    <r>
      <t>Objetivo de crecimiento y recuperación</t>
    </r>
    <r>
      <rPr>
        <sz val="11"/>
        <color theme="1"/>
        <rFont val="Aptos Narrow"/>
        <family val="2"/>
        <scheme val="minor"/>
      </rPr>
      <t xml:space="preserve"> (si se ejecuta sin equilibrio en experiencia del socio).</t>
    </r>
  </si>
  <si>
    <t>Operativo</t>
  </si>
  <si>
    <t>Ocurre en la ejecución diaria del proceso (validación, registro, desembolso, revisión) y se previene con controles operativos y supervisión inmediata.</t>
  </si>
  <si>
    <r>
      <t>Objetivo de agilizar tiempos de desembolso</t>
    </r>
    <r>
      <rPr>
        <sz val="11"/>
        <color theme="1"/>
        <rFont val="Aptos Narrow"/>
        <family val="2"/>
        <scheme val="minor"/>
      </rPr>
      <t xml:space="preserve"> (si se aceleran procesos sin controles suficientes).</t>
    </r>
  </si>
  <si>
    <t>Fraude interno (desvío de fondos, manipulación de transacciones o expedientes).</t>
  </si>
  <si>
    <t>Se materializa en procesos operativos y puntos de control (caja, registros, expedientes, autorizaciones). La prevención depende de segregación de funciones, arqueos y monitoreo.</t>
  </si>
  <si>
    <r>
      <t>Objetivo de eficiencia operativa / reducción de personal</t>
    </r>
    <r>
      <rPr>
        <sz val="11"/>
        <color theme="1"/>
        <rFont val="Aptos Narrow"/>
        <family val="2"/>
        <scheme val="minor"/>
      </rPr>
      <t xml:space="preserve"> (si debilita segregación o supervisión).</t>
    </r>
  </si>
  <si>
    <t>Incumplimiento regulatorio (reportes tardíos/incompletos, políticas no aplicadas).</t>
  </si>
  <si>
    <t>Se origina en fallas de ejecución, coordinación y seguimiento entre áreas responsables (cumplimiento, contabilidad, gerencias). Requiere disciplina de gestión y supervisión.</t>
  </si>
  <si>
    <r>
      <t>Objetivo de expansión o cambios operativos</t>
    </r>
    <r>
      <rPr>
        <sz val="11"/>
        <color theme="1"/>
        <rFont val="Aptos Narrow"/>
        <family val="2"/>
        <scheme val="minor"/>
      </rPr>
      <t xml:space="preserve"> sin fortalecer cumplimiento y control.</t>
    </r>
  </si>
  <si>
    <t>Pérdida de información o caída del sistema (interrupción del core, respaldos deficientes).</t>
  </si>
  <si>
    <t>Involucra decisiones institucionales sobre infraestructura, respaldo, continuidad, ciberseguridad e inversión tecnológica. Impacta directamente la operación global.</t>
  </si>
  <si>
    <r>
      <t>Modernización tecnológica / digitalización / reducción de costos TI</t>
    </r>
    <r>
      <rPr>
        <sz val="11"/>
        <color theme="1"/>
        <rFont val="Aptos Narrow"/>
        <family val="2"/>
        <scheme val="minor"/>
      </rPr>
      <t xml:space="preserve"> sin fortalecer continuidad.</t>
    </r>
  </si>
  <si>
    <t>Riesgo de liquidez por descalce de plazos entre captaciones y colocaciones.</t>
  </si>
  <si>
    <t>Es resultado de decisiones de fondeo, crecimiento, estructura de cartera y políticas de tesorería; requiere lineamientos del Consejo/Gerencia y monitoreo ejecutivo.</t>
  </si>
  <si>
    <r>
      <t>Crecimiento de colocaciones / captación acelerada / estrategia de fondeo</t>
    </r>
    <r>
      <rPr>
        <sz val="11"/>
        <color theme="1"/>
        <rFont val="Aptos Narrow"/>
        <family val="2"/>
        <scheme val="minor"/>
      </rPr>
      <t>.</t>
    </r>
  </si>
  <si>
    <t>Riesgo operativo en caja/tesorería (faltantes, arqueos deficientes, robo o asalto).</t>
  </si>
  <si>
    <t>Se controla en la operación diaria con arqueos, conciliaciones, custodia, seguridad física y supervisión directa.</t>
  </si>
  <si>
    <r>
      <t>Objetivo de ampliar atención/caja</t>
    </r>
    <r>
      <rPr>
        <sz val="11"/>
        <color theme="1"/>
        <rFont val="Aptos Narrow"/>
        <family val="2"/>
        <scheme val="minor"/>
      </rPr>
      <t xml:space="preserve"> o extender horarios sin fortalecer controles y seguridad.</t>
    </r>
  </si>
  <si>
    <t>Sobreendeudamiento del socio no detectado (capacidad de pago mal estimada).</t>
  </si>
  <si>
    <t>Depende de metodología de evaluación, reglas de originación, supervisión comercial y validación de ingresos; lo gestionan principalmente crédito y gerencias.</t>
  </si>
  <si>
    <r>
      <t>Meta de crecimiento / mayor colocación / flexibilización de criterios de crédito</t>
    </r>
    <r>
      <rPr>
        <sz val="11"/>
        <color theme="1"/>
        <rFont val="Aptos Narrow"/>
        <family val="2"/>
        <scheme val="minor"/>
      </rPr>
      <t>.</t>
    </r>
  </si>
  <si>
    <t>Tipo de riesgo</t>
  </si>
  <si>
    <t>Proceso / Área</t>
  </si>
  <si>
    <t>Causa principal (catálogo)</t>
  </si>
  <si>
    <t>Consecuencia principal (catálogo)</t>
  </si>
  <si>
    <t>Crédito</t>
  </si>
  <si>
    <t>Modelo de evaluación de crédito débil (capacidad de pago mal calculada)</t>
  </si>
  <si>
    <t>Se previene y corrige principalmente desde gerencia/jefaturas de crédito mediante metodología, supervisión y calidad de originación.</t>
  </si>
  <si>
    <t>Meta de crecimiento de cartera / colocación</t>
  </si>
  <si>
    <t>Tecnológico / Ciberseguridad</t>
  </si>
  <si>
    <t>Controles de acceso y seguridad informática débiles (usuarios compartidos, contraseñas)</t>
  </si>
  <si>
    <t>Pérdida o filtración de información (datos de socios / información financiera)</t>
  </si>
  <si>
    <t>Requiere decisiones institucionales de inversión, gobierno de TI y priorización de seguridad y continuidad.</t>
  </si>
  <si>
    <t>Transformación digital / expansión de canales digitales</t>
  </si>
  <si>
    <t>Reputacional</t>
  </si>
  <si>
    <r>
      <t>Cobranza / Recuperación</t>
    </r>
    <r>
      <rPr>
        <sz val="11"/>
        <color theme="1"/>
        <rFont val="Aptos Narrow"/>
        <family val="2"/>
        <scheme val="minor"/>
      </rPr>
      <t xml:space="preserve"> </t>
    </r>
    <r>
      <rPr>
        <i/>
        <sz val="11"/>
        <color theme="1"/>
        <rFont val="Aptos Narrow"/>
        <family val="2"/>
        <scheme val="minor"/>
      </rPr>
      <t>(puede también tocar “Administración de cartera y seguimiento”)</t>
    </r>
  </si>
  <si>
    <t>Gestión de cobranza tardía o inefectiva (sin estrategia, sin segmentación)</t>
  </si>
  <si>
    <t>Daño reputacional y pérdida de confianza (retiros de depósitos, menos socios)</t>
  </si>
  <si>
    <t>Se gestiona desde jefaturas/gerencias con protocolos de atención, cobranza y seguimiento de reclamos; impacta reputación institucional.</t>
  </si>
  <si>
    <t>Objetivo de recuperación / presión por resultados de cobranza</t>
  </si>
  <si>
    <t>Controles preventivos insuficientes (pocos filtros antes de aprobar/pagar)</t>
  </si>
  <si>
    <t>Ocurre en la ejecución diaria del proceso de desembolso y depende de validaciones, doble control y supervisión inmediata.</t>
  </si>
  <si>
    <t>Objetivo de agilizar tiempos de desembolso</t>
  </si>
  <si>
    <t>Operativo / Fraude</t>
  </si>
  <si>
    <r>
      <t>Tesorería / Caja y liquidez</t>
    </r>
    <r>
      <rPr>
        <sz val="11"/>
        <color theme="1"/>
        <rFont val="Aptos Narrow"/>
        <family val="2"/>
        <scheme val="minor"/>
      </rPr>
      <t xml:space="preserve"> </t>
    </r>
    <r>
      <rPr>
        <i/>
        <sz val="11"/>
        <color theme="1"/>
        <rFont val="Aptos Narrow"/>
        <family val="2"/>
        <scheme val="minor"/>
      </rPr>
      <t>(también puede impactar Crédito o Contabilidad)</t>
    </r>
  </si>
  <si>
    <t>Segregación de funciones débil (una persona hace todo el proceso)</t>
  </si>
  <si>
    <t>Se materializa en procesos y puntos de control operativos; la prevención depende de segregación, arqueos y monitoreo.</t>
  </si>
  <si>
    <r>
      <t>Objetivo de eficiencia / reducción de costos operativos</t>
    </r>
    <r>
      <rPr>
        <sz val="11"/>
        <color theme="1"/>
        <rFont val="Aptos Narrow"/>
        <family val="2"/>
        <scheme val="minor"/>
      </rPr>
      <t xml:space="preserve"> (si reduce controles)</t>
    </r>
  </si>
  <si>
    <t>Cumplimiento / Regulatorio</t>
  </si>
  <si>
    <t>Sanciones regulatorias (multas, requerimientos, medidas correctivas)</t>
  </si>
  <si>
    <t>La ejecución recae en áreas de cumplimiento/contabilidad/gerencias; requiere coordinación y seguimiento disciplinado.</t>
  </si>
  <si>
    <t>Expansión operativa o cambios internos sin fortalecer cumplimiento</t>
  </si>
  <si>
    <t>Tecnológico / Continuidad</t>
  </si>
  <si>
    <t>Interrupción del servicio (caída de sistemas, suspensión de operaciones)</t>
  </si>
  <si>
    <t>Involucra decisiones de continuidad, infraestructura, respaldo y tolerancia a fallas; afecta a toda la cooperativa.</t>
  </si>
  <si>
    <t>Modernización tecnológica / reducción de costos TI</t>
  </si>
  <si>
    <t>Liquidez</t>
  </si>
  <si>
    <r>
      <t>Planificación de liquidez insuficiente (sin proyecciones, sin límites)</t>
    </r>
    <r>
      <rPr>
        <sz val="11"/>
        <color theme="1"/>
        <rFont val="Aptos Narrow"/>
        <family val="2"/>
        <scheme val="minor"/>
      </rPr>
      <t xml:space="preserve"> </t>
    </r>
    <r>
      <rPr>
        <i/>
        <sz val="11"/>
        <color theme="1"/>
        <rFont val="Aptos Narrow"/>
        <family val="2"/>
        <scheme val="minor"/>
      </rPr>
      <t>(y/o Descalce de plazos...)</t>
    </r>
  </si>
  <si>
    <t>Deterioro de liquidez (tensión de caja, necesidad de financiamiento caro)</t>
  </si>
  <si>
    <t>Responde a decisiones de fondeo, crecimiento, estructura de cartera y límites de liquidez aprobados por alta dirección.</t>
  </si>
  <si>
    <t>Crecimiento de colocaciones / estrategia de fondeo y captación</t>
  </si>
  <si>
    <t>Controles detectivos débiles (revisiones/arqueos/auditorías incompletas)</t>
  </si>
  <si>
    <r>
      <t>Pérdida de activos físicos (robo, asalto, daños)</t>
    </r>
    <r>
      <rPr>
        <sz val="11"/>
        <color theme="1"/>
        <rFont val="Aptos Narrow"/>
        <family val="2"/>
        <scheme val="minor"/>
      </rPr>
      <t xml:space="preserve"> </t>
    </r>
    <r>
      <rPr>
        <i/>
        <sz val="11"/>
        <color theme="1"/>
        <rFont val="Aptos Narrow"/>
        <family val="2"/>
        <scheme val="minor"/>
      </rPr>
      <t>(o Pérdidas financieras directas)</t>
    </r>
  </si>
  <si>
    <t>Se controla con arqueos, conciliaciones, custodia y seguridad física en la operación diaria.</t>
  </si>
  <si>
    <r>
      <t>Objetivo de ampliar atención/caja</t>
    </r>
    <r>
      <rPr>
        <sz val="11"/>
        <color theme="1"/>
        <rFont val="Aptos Narrow"/>
        <family val="2"/>
        <scheme val="minor"/>
      </rPr>
      <t xml:space="preserve"> (sin reforzar seguridad y control)</t>
    </r>
  </si>
  <si>
    <t>Verificación insuficiente de información del socio (ingresos, empleo, negocio)</t>
  </si>
  <si>
    <t>Depende de metodología de originación, validación de información y supervisión comercial/crediticia.</t>
  </si>
  <si>
    <t>Meta de crecimiento / flexibilización de criterios de crédito</t>
  </si>
  <si>
    <t>Cobranza / Recuperación (puede también tocar “Administración de cartera y seguimiento”)</t>
  </si>
  <si>
    <t>Tesorería / Caja y liquidez (también puede impactar Crédito o Contabilidad)</t>
  </si>
  <si>
    <t>Planificación de liquidez insuficiente (sin proyecciones, sin límites) (y/o Descalce de plazos...)</t>
  </si>
  <si>
    <t>Pérdida de activos físicos (robo, asalto, daños) (o Pérdidas financieras directas)</t>
  </si>
  <si>
    <t>Ocurrencia estimada (10 años)</t>
  </si>
  <si>
    <t>Impacto estimado por ocurrencia (% cartera)</t>
  </si>
  <si>
    <t>Tipo de dato</t>
  </si>
  <si>
    <t>Fuente / fundamento</t>
  </si>
  <si>
    <t>6–10</t>
  </si>
  <si>
    <t>1.5%–4.0%</t>
  </si>
  <si>
    <t>Simulación razonable</t>
  </si>
  <si>
    <t>Se apoya en tendencia de morosidad/cartera vencida y normalización postpandemia del sistema financiero RD (SB).</t>
  </si>
  <si>
    <t>1–3</t>
  </si>
  <si>
    <t>0.2%–1.2%</t>
  </si>
  <si>
    <t>Proxy + simulación</t>
  </si>
  <si>
    <t>CNCS reporta ~980 incidentes cibernéticos atendidos en instituciones del Estado (no cooperativas) y prensa reporta miles de ataques efectivos/intentos; se usa como proxy de exposición país. (CNCS)</t>
  </si>
  <si>
    <t>4–12</t>
  </si>
  <si>
    <t>0.1%–0.8%</t>
  </si>
  <si>
    <t>ProUsuario registra reclamaciones escaladas (4,683 solo ene-sep 2024 en EIF); se usa como proxy de presión reputacional/servicio, no exclusivo de cooperativas. (Superintendencia de Bancos)</t>
  </si>
  <si>
    <t>3–8</t>
  </si>
  <si>
    <t>0.05%–0.40%</t>
  </si>
  <si>
    <t>Vinculado a categoría de SB “Fallas en la ejecución, entrega y gestión de procesos” (errores de procesamiento/operaciones).</t>
  </si>
  <si>
    <t>1–4</t>
  </si>
  <si>
    <t>0.2%–1.0%</t>
  </si>
  <si>
    <t>SB identifica incremento de pérdidas por fraude interno y tipología formal de fraude interno; se aproxima a cooperativa típica con menor escala.</t>
  </si>
  <si>
    <t>2–6</t>
  </si>
  <si>
    <t>0.05%–0.30%</t>
  </si>
  <si>
    <t>SB clasifica “incumplimiento de la regulación” dentro de fallas de ejecución/procesos; impacto en cartera suele ser indirecto (multas/costos/restricciones).</t>
  </si>
  <si>
    <t>0.1%–0.7%</t>
  </si>
  <si>
    <t>SB tipifica “incidencias en el negocio y fallos en los sistemas” y categorías tecnológicas; impacto estimado por interrupción/retrasos/cobranza afectada.</t>
  </si>
  <si>
    <t>2–5</t>
  </si>
  <si>
    <t>0.3%–1.5%</t>
  </si>
  <si>
    <t>SB monitorea LCR y riesgo de liquidez; el impacto sobre cartera se aproxima por costo de fondeo, freno de colocación y presión de recuperación.</t>
  </si>
  <si>
    <t>0.05%–0.50%</t>
  </si>
  <si>
    <t>Entra en eventos operacionales (fraude, procesos, activos materiales). SB muestra crecimiento y peso de pérdidas operacionales.</t>
  </si>
  <si>
    <t>4–9</t>
  </si>
  <si>
    <t>1.0%–3.0%</t>
  </si>
  <si>
    <t>Similar al deterioro de originación; se respalda en comportamiento de morosidad/cartera vencida del sistema y tipología de “aceptación de clientes/documentación”.</t>
  </si>
  <si>
    <t>Ocurrencia simulada 5 años</t>
  </si>
  <si>
    <t>Impacto simulado 5 años</t>
  </si>
  <si>
    <t>Escenario</t>
  </si>
  <si>
    <t>Esperado (Base)</t>
  </si>
  <si>
    <t>Ocurrencia 5 años</t>
  </si>
  <si>
    <t>Impacto acumulado 5 años</t>
  </si>
  <si>
    <t>Estrategia principal</t>
  </si>
  <si>
    <t>Estrategia complementaria</t>
  </si>
  <si>
    <t>Que se debe hacer</t>
  </si>
  <si>
    <t>Nivel de riesgo: apetito, tolerancia, limite.</t>
  </si>
  <si>
    <t>Puntaje</t>
  </si>
  <si>
    <t>Criterio de gobierno</t>
  </si>
  <si>
    <t>Tratamiento esperado</t>
  </si>
  <si>
    <t>Bajo</t>
  </si>
  <si>
    <t>1–6</t>
  </si>
  <si>
    <t>Dentro del apetito</t>
  </si>
  <si>
    <t>Control y monitoreo normal</t>
  </si>
  <si>
    <t>Aceptar (con monitoreo)</t>
  </si>
  <si>
    <t>Medio</t>
  </si>
  <si>
    <t>8–12</t>
  </si>
  <si>
    <t>Dentro de tolerancia (con tratamiento)</t>
  </si>
  <si>
    <t>Mejoras y seguimiento reforzado</t>
  </si>
  <si>
    <t>Reducir / Mitigar</t>
  </si>
  <si>
    <t>Alto</t>
  </si>
  <si>
    <t>15–25</t>
  </si>
  <si>
    <t>Fuera de límite</t>
  </si>
  <si>
    <t>Acción prioritaria y escalamiento</t>
  </si>
  <si>
    <t>Mantener controles actuales
Monitoreo periódico
Ajustes menores (si hay oportunidad de mejora)</t>
  </si>
  <si>
    <t>Registrar responsable
Mantener evidencia de control
Revisar en ciclos normales (mensual/trimestral, según riesgo)</t>
  </si>
  <si>
    <t>Aceptar temporalmente solo con plan de acción
Transferir parcialmente (si aplica)
Escalar a gerencia/comité si no mejora</t>
  </si>
  <si>
    <t>Definir mejora preventiva concreta
Asignar responsable y plazo
Monitoreo reforzado (más frecuente)
Verificar si baja a zona baja</t>
  </si>
  <si>
    <t>Evitar o Reducir intensivamente (prioritario)</t>
  </si>
  <si>
    <t>Transferir / Compartir (cuando sea viable)
No aceptar sin autorización directiva explícita y plan excepcional</t>
  </si>
  <si>
    <t>Escalamiento inmediato (Gerencia / Comité / Consejo según el caso)
Plan urgente con acciones y fechas
Seguimiento cercano hasta salir de zona alta
Evaluar detener la actividad/decisión que origina el riesgo</t>
  </si>
  <si>
    <t>Evaluación</t>
  </si>
  <si>
    <t xml:space="preserve">Identificación </t>
  </si>
  <si>
    <t>Tratamiento</t>
  </si>
  <si>
    <t>Control actual (catálogo)</t>
  </si>
  <si>
    <t>Mejora preventiva (catálogo)</t>
  </si>
  <si>
    <t>Responsable (catálogo)</t>
  </si>
  <si>
    <t>Verificación de capacidad de pago (ingresos, gastos, visitas, referencias)</t>
  </si>
  <si>
    <t>Mejorar el modelo de capacidad de pago (reglas claras + validación en sitio)</t>
  </si>
  <si>
    <t>Controles de acceso a sistemas (usuarios únicos, perfiles, mínimo privilegio)</t>
  </si>
  <si>
    <t>Gestión de reclamos y calidad de servicio (registro, tiempos, resolución)</t>
  </si>
  <si>
    <t>Fortalecer atención y gestión de reclamos (SLA de respuesta y análisis de causa)</t>
  </si>
  <si>
    <t>Doble aprobación / niveles de autorización según monto y riesgo</t>
  </si>
  <si>
    <t>Segregación de funciones (quien aprueba no desembolsa / quien registra no custodia)</t>
  </si>
  <si>
    <t>Fortalecer segregación de funciones (rediseño de roles y accesos)</t>
  </si>
  <si>
    <t>Reportes regulatorios con control de calidad (revisión y validación previa)</t>
  </si>
  <si>
    <t>Establecer KPIs de cumplimiento (reportes, tiempos, evidencias)</t>
  </si>
  <si>
    <t>Respaldo (backup) y plan de recuperación (DRP) probado periódicamente</t>
  </si>
  <si>
    <t>Probar y documentar respaldos/DRP (simulacros y tiempos objetivo)</t>
  </si>
  <si>
    <t>Límites y reglas de negocio (montos, plazos, concentración, excepciones)</t>
  </si>
  <si>
    <t>Definir y aplicar límites de riesgo (concentración, montos, excepciones)</t>
  </si>
  <si>
    <t>Arqueos de caja y conciliaciones diarias (caja, bóveda, bancos)</t>
  </si>
  <si>
    <t>Aumentar frecuencia de arqueos y conciliaciones (y revisión independiente)</t>
  </si>
  <si>
    <r>
      <t>Mejorar control de accesos TI (MFA, perfiles mínimos, rotación de claves)</t>
    </r>
    <r>
      <rPr>
        <sz val="11"/>
        <color theme="1"/>
        <rFont val="Aptos Narrow"/>
        <family val="2"/>
        <scheme val="minor"/>
      </rPr>
      <t xml:space="preserve"> </t>
    </r>
    <r>
      <rPr>
        <i/>
        <sz val="11"/>
        <color theme="1"/>
        <rFont val="Aptos Narrow"/>
        <family val="2"/>
        <scheme val="minor"/>
      </rPr>
      <t>(o “Implementar monitoreo de ciberseguridad…” como siguiente mejora)</t>
    </r>
  </si>
  <si>
    <r>
      <t>Operaciones / Servicio al Socio (Jefe de Operaciones)</t>
    </r>
    <r>
      <rPr>
        <sz val="11"/>
        <color theme="1"/>
        <rFont val="Aptos Narrow"/>
        <family val="2"/>
        <scheme val="minor"/>
      </rPr>
      <t xml:space="preserve"> </t>
    </r>
    <r>
      <rPr>
        <i/>
        <sz val="11"/>
        <color theme="1"/>
        <rFont val="Aptos Narrow"/>
        <family val="2"/>
        <scheme val="minor"/>
      </rPr>
      <t>(si el origen es cobranza, puede ser Cobranza/Recuperación)</t>
    </r>
  </si>
  <si>
    <r>
      <t>Crédito (Gerente/Jefe de Crédito)</t>
    </r>
    <r>
      <rPr>
        <sz val="11"/>
        <color theme="1"/>
        <rFont val="Aptos Narrow"/>
        <family val="2"/>
        <scheme val="minor"/>
      </rPr>
      <t xml:space="preserve"> </t>
    </r>
    <r>
      <rPr>
        <i/>
        <sz val="11"/>
        <color theme="1"/>
        <rFont val="Aptos Narrow"/>
        <family val="2"/>
        <scheme val="minor"/>
      </rPr>
      <t>(si desembolsa caja, puede ser Tesorería y Caja como co-responsable)</t>
    </r>
  </si>
  <si>
    <r>
      <t>Gerencia General</t>
    </r>
    <r>
      <rPr>
        <sz val="11"/>
        <color theme="1"/>
        <rFont val="Aptos Narrow"/>
        <family val="2"/>
        <scheme val="minor"/>
      </rPr>
      <t xml:space="preserve"> </t>
    </r>
    <r>
      <rPr>
        <i/>
        <sz val="11"/>
        <color theme="1"/>
        <rFont val="Aptos Narrow"/>
        <family val="2"/>
        <scheme val="minor"/>
      </rPr>
      <t>(coordinando con Tesorería, Operaciones y RRHH según estructura)</t>
    </r>
  </si>
  <si>
    <r>
      <t>Oficial de Cumplimiento (PLAFT)</t>
    </r>
    <r>
      <rPr>
        <sz val="11"/>
        <color theme="1"/>
        <rFont val="Aptos Narrow"/>
        <family val="2"/>
        <scheme val="minor"/>
      </rPr>
      <t xml:space="preserve"> </t>
    </r>
    <r>
      <rPr>
        <i/>
        <sz val="11"/>
        <color theme="1"/>
        <rFont val="Aptos Narrow"/>
        <family val="2"/>
        <scheme val="minor"/>
      </rPr>
      <t>(si aplica reporte financiero, co-responsable Contabilidad y Finanzas)</t>
    </r>
  </si>
  <si>
    <r>
      <t>Contabilidad y Finanzas (Contador / Gerente Financiero)</t>
    </r>
    <r>
      <rPr>
        <sz val="11"/>
        <color theme="1"/>
        <rFont val="Aptos Narrow"/>
        <family val="2"/>
        <scheme val="minor"/>
      </rPr>
      <t xml:space="preserve"> </t>
    </r>
    <r>
      <rPr>
        <i/>
        <sz val="11"/>
        <color theme="1"/>
        <rFont val="Aptos Narrow"/>
        <family val="2"/>
        <scheme val="minor"/>
      </rPr>
      <t>(con seguimiento de Gerencia General / Comité de Riesgos)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</si>
</sst>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11"/>
      <color theme="10"/>
      <name val="Aptos Narrow"/>
      <family val="2"/>
      <scheme val="minor"/>
    </font>
    <font>
      <sz val="18"/>
      <name val="Aptos Narrow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63BE17"/>
        <bgColor indexed="64"/>
      </patternFill>
    </fill>
    <fill>
      <patternFill patternType="solid">
        <fgColor rgb="FF79C47C"/>
        <bgColor indexed="64"/>
      </patternFill>
    </fill>
    <fill>
      <patternFill patternType="solid">
        <fgColor rgb="FF8FCA7D"/>
        <bgColor indexed="64"/>
      </patternFill>
    </fill>
    <fill>
      <patternFill patternType="solid">
        <fgColor rgb="FFA5D17E"/>
        <bgColor indexed="64"/>
      </patternFill>
    </fill>
    <fill>
      <patternFill patternType="solid">
        <fgColor rgb="FFBCD780"/>
        <bgColor indexed="64"/>
      </patternFill>
    </fill>
    <fill>
      <patternFill patternType="solid">
        <fgColor rgb="FFD2DE81"/>
        <bgColor indexed="64"/>
      </patternFill>
    </fill>
    <fill>
      <patternFill patternType="solid">
        <fgColor rgb="FFFFEB84"/>
        <bgColor indexed="64"/>
      </patternFill>
    </fill>
    <fill>
      <patternFill patternType="solid">
        <fgColor rgb="FFFFE483"/>
        <bgColor indexed="64"/>
      </patternFill>
    </fill>
    <fill>
      <patternFill patternType="solid">
        <fgColor rgb="FFFFDC82"/>
        <bgColor indexed="64"/>
      </patternFill>
    </fill>
    <fill>
      <patternFill patternType="solid">
        <fgColor rgb="FFFECD7F"/>
        <bgColor indexed="64"/>
      </patternFill>
    </fill>
    <fill>
      <patternFill patternType="solid">
        <fgColor rgb="FFFDB67A"/>
        <bgColor indexed="64"/>
      </patternFill>
    </fill>
    <fill>
      <patternFill patternType="solid">
        <fgColor rgb="FFFCAE79"/>
        <bgColor indexed="64"/>
      </patternFill>
    </fill>
    <fill>
      <patternFill patternType="solid">
        <fgColor rgb="FFFB9073"/>
        <bgColor indexed="64"/>
      </patternFill>
    </fill>
    <fill>
      <patternFill patternType="solid">
        <fgColor rgb="FFF8696B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11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6" borderId="0" xfId="0" applyFill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2" fillId="0" borderId="0" xfId="0" applyFont="1"/>
    <xf numFmtId="0" fontId="2" fillId="2" borderId="0" xfId="0" applyFont="1" applyFill="1"/>
    <xf numFmtId="17" fontId="2" fillId="0" borderId="0" xfId="0" applyNumberFormat="1" applyFont="1" applyAlignment="1">
      <alignment horizontal="left"/>
    </xf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0" fillId="15" borderId="0" xfId="0" applyFill="1"/>
    <xf numFmtId="0" fontId="0" fillId="16" borderId="0" xfId="0" applyFill="1"/>
    <xf numFmtId="0" fontId="0" fillId="17" borderId="0" xfId="0" applyFill="1"/>
    <xf numFmtId="0" fontId="0" fillId="18" borderId="0" xfId="0" applyFill="1"/>
    <xf numFmtId="0" fontId="0" fillId="19" borderId="0" xfId="0" applyFill="1"/>
    <xf numFmtId="0" fontId="0" fillId="20" borderId="0" xfId="0" applyFill="1"/>
    <xf numFmtId="0" fontId="0" fillId="21" borderId="0" xfId="0" applyFill="1"/>
    <xf numFmtId="0" fontId="0" fillId="22" borderId="0" xfId="0" applyFill="1"/>
    <xf numFmtId="0" fontId="0" fillId="23" borderId="0" xfId="0" applyFill="1"/>
    <xf numFmtId="0" fontId="0" fillId="10" borderId="0" xfId="0" applyFill="1" applyAlignment="1">
      <alignment horizontal="center"/>
    </xf>
    <xf numFmtId="0" fontId="0" fillId="13" borderId="0" xfId="0" applyFill="1" applyAlignment="1">
      <alignment horizontal="center"/>
    </xf>
    <xf numFmtId="0" fontId="0" fillId="17" borderId="0" xfId="0" applyFill="1" applyAlignment="1">
      <alignment horizontal="center"/>
    </xf>
    <xf numFmtId="0" fontId="0" fillId="21" borderId="0" xfId="0" applyFill="1" applyAlignment="1">
      <alignment horizontal="center"/>
    </xf>
    <xf numFmtId="0" fontId="0" fillId="23" borderId="0" xfId="0" applyFill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7" borderId="4" xfId="0" applyFill="1" applyBorder="1" applyAlignment="1">
      <alignment horizontal="center"/>
    </xf>
    <xf numFmtId="0" fontId="0" fillId="21" borderId="4" xfId="0" applyFill="1" applyBorder="1" applyAlignment="1">
      <alignment horizontal="center"/>
    </xf>
    <xf numFmtId="0" fontId="0" fillId="23" borderId="5" xfId="0" applyFill="1" applyBorder="1" applyAlignment="1">
      <alignment horizontal="center"/>
    </xf>
    <xf numFmtId="0" fontId="0" fillId="18" borderId="6" xfId="0" applyFill="1" applyBorder="1" applyAlignment="1">
      <alignment horizontal="center"/>
    </xf>
    <xf numFmtId="0" fontId="0" fillId="22" borderId="6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0" fillId="11" borderId="8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13" borderId="8" xfId="0" applyFill="1" applyBorder="1" applyAlignment="1">
      <alignment horizontal="center"/>
    </xf>
    <xf numFmtId="0" fontId="0" fillId="14" borderId="9" xfId="0" applyFill="1" applyBorder="1" applyAlignment="1">
      <alignment horizontal="center"/>
    </xf>
    <xf numFmtId="0" fontId="0" fillId="10" borderId="10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17" borderId="11" xfId="0" applyFill="1" applyBorder="1" applyAlignment="1">
      <alignment horizontal="center"/>
    </xf>
    <xf numFmtId="0" fontId="0" fillId="21" borderId="11" xfId="0" applyFill="1" applyBorder="1" applyAlignment="1">
      <alignment horizontal="center"/>
    </xf>
    <xf numFmtId="0" fontId="0" fillId="23" borderId="12" xfId="0" applyFill="1" applyBorder="1" applyAlignment="1">
      <alignment horizontal="center"/>
    </xf>
    <xf numFmtId="0" fontId="0" fillId="14" borderId="13" xfId="0" applyFill="1" applyBorder="1" applyAlignment="1">
      <alignment horizontal="center"/>
    </xf>
    <xf numFmtId="0" fontId="0" fillId="18" borderId="14" xfId="0" applyFill="1" applyBorder="1" applyAlignment="1">
      <alignment horizontal="center"/>
    </xf>
    <xf numFmtId="0" fontId="0" fillId="20" borderId="14" xfId="0" applyFill="1" applyBorder="1" applyAlignment="1">
      <alignment horizontal="center"/>
    </xf>
    <xf numFmtId="0" fontId="0" fillId="22" borderId="14" xfId="0" applyFill="1" applyBorder="1" applyAlignment="1">
      <alignment horizontal="center"/>
    </xf>
    <xf numFmtId="0" fontId="0" fillId="23" borderId="15" xfId="0" applyFill="1" applyBorder="1" applyAlignment="1">
      <alignment horizont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7" fontId="2" fillId="0" borderId="0" xfId="0" applyNumberFormat="1" applyFont="1" applyAlignment="1">
      <alignment horizontal="center"/>
    </xf>
    <xf numFmtId="0" fontId="0" fillId="2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12" fillId="0" borderId="0" xfId="2" applyAlignment="1">
      <alignment vertical="center" wrapText="1"/>
    </xf>
    <xf numFmtId="9" fontId="0" fillId="0" borderId="0" xfId="0" applyNumberForma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 vertical="center" wrapText="1"/>
    </xf>
    <xf numFmtId="9" fontId="0" fillId="0" borderId="0" xfId="0" applyNumberFormat="1" applyFont="1" applyAlignment="1">
      <alignment horizontal="center"/>
    </xf>
    <xf numFmtId="9" fontId="0" fillId="0" borderId="0" xfId="1" applyFont="1" applyAlignment="1">
      <alignment horizontal="center" vertical="center" wrapText="1"/>
    </xf>
    <xf numFmtId="164" fontId="0" fillId="0" borderId="0" xfId="1" applyNumberFormat="1" applyFont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0" fontId="0" fillId="20" borderId="6" xfId="0" applyFont="1" applyFill="1" applyBorder="1" applyAlignment="1">
      <alignment horizontal="center"/>
    </xf>
    <xf numFmtId="0" fontId="0" fillId="19" borderId="1" xfId="0" applyFont="1" applyFill="1" applyBorder="1" applyAlignment="1">
      <alignment horizontal="center"/>
    </xf>
    <xf numFmtId="0" fontId="0" fillId="20" borderId="0" xfId="0" applyFont="1" applyFill="1"/>
    <xf numFmtId="0" fontId="4" fillId="6" borderId="0" xfId="0" applyFont="1" applyFill="1" applyAlignment="1">
      <alignment horizontal="center" vertical="center" wrapText="1"/>
    </xf>
    <xf numFmtId="0" fontId="13" fillId="24" borderId="0" xfId="0" applyFont="1" applyFill="1" applyAlignment="1">
      <alignment horizontal="center" vertical="center" wrapText="1"/>
    </xf>
    <xf numFmtId="17" fontId="3" fillId="0" borderId="0" xfId="0" applyNumberFormat="1" applyFont="1" applyFill="1" applyAlignment="1"/>
    <xf numFmtId="0" fontId="3" fillId="0" borderId="0" xfId="0" applyFont="1" applyFill="1" applyAlignment="1"/>
    <xf numFmtId="0" fontId="13" fillId="25" borderId="0" xfId="0" applyFont="1" applyFill="1" applyAlignment="1">
      <alignment horizontal="center" vertical="center" wrapText="1"/>
    </xf>
    <xf numFmtId="0" fontId="13" fillId="26" borderId="0" xfId="0" applyFont="1" applyFill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9" fontId="0" fillId="9" borderId="0" xfId="0" applyNumberFormat="1" applyFill="1" applyAlignment="1">
      <alignment horizontal="center"/>
    </xf>
    <xf numFmtId="0" fontId="0" fillId="9" borderId="0" xfId="0" applyFill="1" applyAlignment="1">
      <alignment horizontal="center"/>
    </xf>
    <xf numFmtId="0" fontId="0" fillId="9" borderId="0" xfId="0" applyFill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9" borderId="10" xfId="0" applyFill="1" applyBorder="1" applyAlignment="1">
      <alignment horizontal="center"/>
    </xf>
    <xf numFmtId="0" fontId="0" fillId="9" borderId="11" xfId="0" applyFill="1" applyBorder="1" applyAlignment="1">
      <alignment horizontal="center"/>
    </xf>
    <xf numFmtId="0" fontId="0" fillId="9" borderId="12" xfId="0" applyFill="1" applyBorder="1" applyAlignment="1">
      <alignment horizontal="center"/>
    </xf>
  </cellXfs>
  <cellStyles count="3">
    <cellStyle name="Hipervínculo" xfId="2" builtinId="8"/>
    <cellStyle name="Normal" xfId="0" builtinId="0"/>
    <cellStyle name="Porcentaje" xfId="1" builtinId="5"/>
  </cellStyles>
  <dxfs count="6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scheme val="minor"/>
      </font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</dxf>
    <dxf>
      <numFmt numFmtId="0" formatCode="General"/>
    </dxf>
    <dxf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bottom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left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7" tint="0.79998168889431442"/>
        </patternFill>
      </fill>
      <alignment horizontal="left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i val="0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left" vertical="center" textRotation="0" wrapText="1" indent="0" justifyLastLine="0" shrinkToFit="0" readingOrder="0"/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rgb="FFFF9900"/>
        </patternFill>
      </fill>
    </dxf>
  </dxfs>
  <tableStyles count="1" defaultTableStyle="TableStyleMedium2" defaultPivotStyle="PivotStyleLight16">
    <tableStyle name="Invisible" pivot="0" table="0" count="0"/>
  </tableStyles>
  <colors>
    <mruColors>
      <color rgb="FFFF9900"/>
      <color rgb="FFFFFF99"/>
      <color rgb="FFF8696B"/>
      <color rgb="FFFB9073"/>
      <color rgb="FFFCAE79"/>
      <color rgb="FFFDB67A"/>
      <color rgb="FFFECD7F"/>
      <color rgb="FFFFDC82"/>
      <color rgb="FFFFE483"/>
      <color rgb="FFFFEB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id="1" name="Tabla1" displayName="Tabla1" ref="A4:W9" totalsRowShown="0" headerRowDxfId="62" dataDxfId="61">
  <autoFilter ref="A4:W9"/>
  <tableColumns count="23">
    <tableColumn id="1" name="No." dataDxfId="60"/>
    <tableColumn id="2" name="Riesgo" dataDxfId="59"/>
    <tableColumn id="17" name="Tipo de riesgo" dataDxfId="58">
      <calculatedColumnFormula>+INDEX(Tabla4[[Tipo de riesgo]:[Decisión / Objetivo estratégico relacionado]],MATCH(Tabla1[[#This Row],[Riesgo]],Tabla4[Riesgo],0),MATCH(Tabla1[[#Headers],[Tipo de riesgo]],Tabla4[[#Headers],[Tipo de riesgo]:[Decisión / Objetivo estratégico relacionado]],0))</calculatedColumnFormula>
    </tableColumn>
    <tableColumn id="3" name="Proceso / Área" dataDxfId="57">
      <calculatedColumnFormula>+INDEX(Tabla4[[Tipo de riesgo]:[Decisión / Objetivo estratégico relacionado]],MATCH(Tabla1[[#This Row],[Riesgo]],Tabla4[Riesgo],0),MATCH(Tabla1[[#Headers],[Proceso / Área]],Tabla4[[#Headers],[Tipo de riesgo]:[Decisión / Objetivo estratégico relacionado]],0))</calculatedColumnFormula>
    </tableColumn>
    <tableColumn id="4" name="Causa principal (catálogo)" dataDxfId="56">
      <calculatedColumnFormula>+INDEX(Tabla4[[Tipo de riesgo]:[Decisión / Objetivo estratégico relacionado]],MATCH(Tabla1[[#This Row],[Riesgo]],Tabla4[Riesgo],0),MATCH(Tabla1[[#Headers],[Causa principal (catálogo)]],Tabla4[[#Headers],[Tipo de riesgo]:[Decisión / Objetivo estratégico relacionado]],0))</calculatedColumnFormula>
    </tableColumn>
    <tableColumn id="5" name="Consecuencia principal (catálogo)" dataDxfId="55">
      <calculatedColumnFormula>+INDEX(Tabla4[[Tipo de riesgo]:[Decisión / Objetivo estratégico relacionado]],MATCH(Tabla1[[#This Row],[Riesgo]],Tabla4[Riesgo],0),MATCH(Tabla1[[#Headers],[Consecuencia principal (catálogo)]],Tabla4[[#Headers],[Tipo de riesgo]:[Decisión / Objetivo estratégico relacionado]],0))</calculatedColumnFormula>
    </tableColumn>
    <tableColumn id="16" name="Nivel de gestión del riesgo" dataDxfId="54">
      <calculatedColumnFormula>+INDEX(Tabla4[[Tipo de riesgo]:[Decisión / Objetivo estratégico relacionado]],MATCH(Tabla1[[#This Row],[Riesgo]],Tabla4[Riesgo],0),MATCH(Tabla1[[#Headers],[Nivel de gestión del riesgo]],Tabla4[[#Headers],[Tipo de riesgo]:[Decisión / Objetivo estratégico relacionado]],0))</calculatedColumnFormula>
    </tableColumn>
    <tableColumn id="15" name="Fundamento de la asignación" dataDxfId="53">
      <calculatedColumnFormula>+INDEX(Tabla4[[Tipo de riesgo]:[Decisión / Objetivo estratégico relacionado]],MATCH(Tabla1[[#This Row],[Riesgo]],Tabla4[Riesgo],0),MATCH(Tabla1[[#Headers],[Fundamento de la asignación]],Tabla4[[#Headers],[Tipo de riesgo]:[Decisión / Objetivo estratégico relacionado]],0))</calculatedColumnFormula>
    </tableColumn>
    <tableColumn id="14" name="Decisión / Objetivo estratégico relacionado" dataDxfId="52">
      <calculatedColumnFormula>+INDEX(Tabla4[[Tipo de riesgo]:[Decisión / Objetivo estratégico relacionado]],MATCH(Tabla1[[#This Row],[Riesgo]],Tabla4[Riesgo],0),MATCH(Tabla1[[#Headers],[Decisión / Objetivo estratégico relacionado]],Tabla4[[#Headers],[Tipo de riesgo]:[Decisión / Objetivo estratégico relacionado]],0))</calculatedColumnFormula>
    </tableColumn>
    <tableColumn id="21" name="Identificación " dataDxfId="51"/>
    <tableColumn id="12" name="Medicion de probabilidad, donde 1 es ocurrencia rara y 5 es ocurrencia frecuente" dataDxfId="50">
      <calculatedColumnFormula>LOOKUP(+VLOOKUP(Tabla1[[#This Row],[Riesgo]],Tabla5[[Riesgo]:[Ocurrencia simulada 5 años]],3,FALSE),Tabla2[Ocurrencia 5 años],Tabla2[Probabilidad (1–5)])</calculatedColumnFormula>
    </tableColumn>
    <tableColumn id="6" name="Probabilidad (frecuencia de ocurrencia)" dataDxfId="49">
      <calculatedColumnFormula>IFERROR(+LOOKUP(Tabla1[[#This Row],[Medicion de probabilidad, donde 1 es ocurrencia rara y 5 es ocurrencia frecuente]],Probabilidad!A:A,Probabilidad!B:B),"")</calculatedColumnFormula>
    </tableColumn>
    <tableColumn id="13" name="Medicion de impacto, donde 1 es impacto insignificante y 5 es impacto critico" dataDxfId="48">
      <calculatedColumnFormula>LOOKUP(+VLOOKUP(Tabla1[[#This Row],[Riesgo]],Tabla5[],5,FALSE)*Tabla1[[#This Row],[Medicion de probabilidad, donde 1 es ocurrencia rara y 5 es ocurrencia frecuente]],Tabla3[Impacto acumulado 5 años],Tabla3[Impacto (1–5)])</calculatedColumnFormula>
    </tableColumn>
    <tableColumn id="7" name="Impacto" dataDxfId="47">
      <calculatedColumnFormula>IFERROR(+LOOKUP(Tabla1[[#This Row],[Medicion de impacto, donde 1 es impacto insignificante y 5 es impacto critico]],Tabla3[Impacto (1–5)],Tabla3[Nombre]),"")</calculatedColumnFormula>
    </tableColumn>
    <tableColumn id="8" name="Nivel de riesgo: apetito, tolerancia, limite." dataDxfId="46">
      <calculatedColumnFormula>IFERROR(INDEX('Nivel de riesgo'!$B$2:$F$6,MATCH(K5,'Nivel de riesgo'!$A$2:$A$6,0),MATCH(M5,'Nivel de riesgo'!$B$1:$F$1,0)),"")</calculatedColumnFormula>
    </tableColumn>
    <tableColumn id="19" name="Estrategia principal" dataDxfId="45">
      <calculatedColumnFormula>VLOOKUP(IF(ISNUMBER(SEARCH("Bajo",Tabla1[[#This Row],[Nivel de riesgo: apetito, tolerancia, limite.]])),"Bajo",
IF(ISNUMBER(SEARCH("Medio",Tabla1[[#This Row],[Nivel de riesgo: apetito, tolerancia, limite.]])),"Medio",
IF(ISNUMBER(SEARCH("Alto",Tabla1[[#This Row],[Nivel de riesgo: apetito, tolerancia, limite.]])),"Alto",
""))),Estrategia!$A$2:$G$4,5,FALSE)</calculatedColumnFormula>
    </tableColumn>
    <tableColumn id="20" name="Estrategia complementaria" dataDxfId="44">
      <calculatedColumnFormula>VLOOKUP(IF(ISNUMBER(SEARCH("Bajo",Tabla1[[#This Row],[Nivel de riesgo: apetito, tolerancia, limite.]])),"Bajo",
IF(ISNUMBER(SEARCH("Medio",Tabla1[[#This Row],[Nivel de riesgo: apetito, tolerancia, limite.]])),"Medio",
IF(ISNUMBER(SEARCH("Alto",Tabla1[[#This Row],[Nivel de riesgo: apetito, tolerancia, limite.]])),"Alto",
""))),Estrategia!$A$2:$G$4,6,FALSE)</calculatedColumnFormula>
    </tableColumn>
    <tableColumn id="18" name="Que se debe hacer" dataDxfId="43">
      <calculatedColumnFormula>VLOOKUP(IF(ISNUMBER(SEARCH("Bajo",Tabla1[[#This Row],[Nivel de riesgo: apetito, tolerancia, limite.]])),"Bajo",
IF(ISNUMBER(SEARCH("Medio",Tabla1[[#This Row],[Nivel de riesgo: apetito, tolerancia, limite.]])),"Medio",
IF(ISNUMBER(SEARCH("Alto",Tabla1[[#This Row],[Nivel de riesgo: apetito, tolerancia, limite.]])),"Alto",
""))),Estrategia!$A$2:$G$4,7,FALSE)</calculatedColumnFormula>
    </tableColumn>
    <tableColumn id="22" name="Evaluación" dataDxfId="42"/>
    <tableColumn id="9" name="Control actual" dataDxfId="41">
      <calculatedColumnFormula>+VLOOKUP(Tabla1[[#This Row],[Riesgo]],Tabla6[],2,FALSE)</calculatedColumnFormula>
    </tableColumn>
    <tableColumn id="10" name="Mejora preventiva" dataDxfId="40">
      <calculatedColumnFormula>+VLOOKUP(Tabla1[[#This Row],[Riesgo]],Tabla6[],3,FALSE)</calculatedColumnFormula>
    </tableColumn>
    <tableColumn id="11" name="Responsable" dataDxfId="39">
      <calculatedColumnFormula>+VLOOKUP(Tabla1[[#This Row],[Riesgo]],Tabla6[],4,FALSE)</calculatedColumnFormula>
    </tableColumn>
    <tableColumn id="23" name="Tratamiento" dataDxfId="38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4" name="Tabla4" displayName="Tabla4" ref="A1:H11" totalsRowShown="0" headerRowDxfId="37">
  <autoFilter ref="A1:H11"/>
  <tableColumns count="8">
    <tableColumn id="1" name="Riesgo" dataDxfId="36"/>
    <tableColumn id="5" name="Tipo de riesgo" dataDxfId="35"/>
    <tableColumn id="8" name="Proceso / Área" dataDxfId="34"/>
    <tableColumn id="6" name="Causa principal (catálogo)" dataDxfId="33"/>
    <tableColumn id="7" name="Consecuencia principal (catálogo)" dataDxfId="32"/>
    <tableColumn id="2" name="Nivel de gestión del riesgo" dataDxfId="31"/>
    <tableColumn id="3" name="Fundamento de la asignación" dataDxfId="30"/>
    <tableColumn id="4" name="Decisión / Objetivo estratégico relacionado" dataDxfId="29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id="5" name="Tabla5" displayName="Tabla5" ref="A2:G12" totalsRowShown="0" headerRowDxfId="28" dataDxfId="27">
  <autoFilter ref="A2:G12"/>
  <tableColumns count="7">
    <tableColumn id="1" name="Riesgo" dataDxfId="26"/>
    <tableColumn id="2" name="Ocurrencia estimada (10 años)" dataDxfId="25"/>
    <tableColumn id="6" name="Ocurrencia simulada 5 años" dataDxfId="24">
      <calculatedColumnFormula>ROUNDUP((LEFT(Tabla5[[#This Row],[Ocurrencia estimada (10 años)]],1)+$C$1*(MID(Tabla5[[#This Row],[Ocurrencia estimada (10 años)]],3,2)-LEFT(Tabla5[[#This Row],[Ocurrencia estimada (10 años)]],1)))/2,0)</calculatedColumnFormula>
    </tableColumn>
    <tableColumn id="3" name="Impacto estimado por ocurrencia (% cartera)" dataDxfId="23"/>
    <tableColumn id="7" name="Impacto simulado 5 años" dataDxfId="22">
      <calculatedColumnFormula>(VALUE(LEFT(Tabla5[[#This Row],[Impacto estimado por ocurrencia (% cartera)]],SEARCH("–",Tabla5[[#This Row],[Impacto estimado por ocurrencia (% cartera)]])-1))+$E$1*(VALUE(RIGHT(Tabla5[[#This Row],[Impacto estimado por ocurrencia (% cartera)]],LEN(Tabla5[[#This Row],[Impacto estimado por ocurrencia (% cartera)]])-SEARCH("–",Tabla5[[#This Row],[Impacto estimado por ocurrencia (% cartera)]])))-VALUE(LEFT(Tabla5[[#This Row],[Impacto estimado por ocurrencia (% cartera)]],SEARCH("–",Tabla5[[#This Row],[Impacto estimado por ocurrencia (% cartera)]])-1))))</calculatedColumnFormula>
    </tableColumn>
    <tableColumn id="4" name="Tipo de dato" dataDxfId="21"/>
    <tableColumn id="5" name="Fuente / fundamento" dataDxfId="20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id="2" name="Tabla2" displayName="Tabla2" ref="A1:E6" totalsRowShown="0" headerRowDxfId="19" dataDxfId="18">
  <autoFilter ref="A1:E6"/>
  <tableColumns count="5">
    <tableColumn id="1" name="Probabilidad (1–5)" dataDxfId="17"/>
    <tableColumn id="2" name="Nombre" dataDxfId="16"/>
    <tableColumn id="3" name="Frecuencia estimada (criterio)" dataDxfId="15"/>
    <tableColumn id="4" name="Guía rápida" dataDxfId="14"/>
    <tableColumn id="5" name="Ocurrencia 5 años" dataDxfId="13"/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id="3" name="Tabla3" displayName="Tabla3" ref="A1:E6" totalsRowShown="0" headerRowDxfId="12" dataDxfId="11">
  <autoFilter ref="A1:E6"/>
  <tableColumns count="5">
    <tableColumn id="1" name="Impacto (1–5)" dataDxfId="10"/>
    <tableColumn id="2" name="Nombre" dataDxfId="9"/>
    <tableColumn id="3" name="Criterio cuantitativo (si aplica)" dataDxfId="8"/>
    <tableColumn id="4" name="Ejemplos de efecto" dataDxfId="7"/>
    <tableColumn id="5" name="Impacto acumulado 5 años" dataDxfId="6"/>
  </tableColumns>
  <tableStyleInfo name="TableStyleLight13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A1:D11" totalsRowShown="0" headerRowDxfId="5" dataDxfId="4">
  <autoFilter ref="A1:D11"/>
  <tableColumns count="4">
    <tableColumn id="1" name="Riesgo" dataDxfId="3"/>
    <tableColumn id="2" name="Control actual (catálogo)" dataDxfId="2"/>
    <tableColumn id="3" name="Mejora preventiva (catálogo)" dataDxfId="1"/>
    <tableColumn id="4" name="Responsable (catálogo)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hyperlink" Target="https://sb.gob.do/prensa/prousuario-dispone-devolver-rd-1163-millones-entre-enero-y-septiembre-de-2024/" TargetMode="External"/><Relationship Id="rId1" Type="http://schemas.openxmlformats.org/officeDocument/2006/relationships/hyperlink" Target="https://cncs.gob.do/el-centro-nacional-de-ciberseguridad-ha-atendido-alrededor-de-980-incidentes-ciberneticos-en-instituciones-del-estado/?utm_source=chatgpt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W18"/>
  <sheetViews>
    <sheetView topLeftCell="O1" zoomScale="160" zoomScaleNormal="160" workbookViewId="0">
      <selection activeCell="S1" sqref="S1"/>
    </sheetView>
  </sheetViews>
  <sheetFormatPr baseColWidth="10" defaultRowHeight="14.25" outlineLevelCol="1"/>
  <cols>
    <col min="1" max="1" width="16.625" customWidth="1"/>
    <col min="2" max="2" width="46.375" customWidth="1" outlineLevel="1"/>
    <col min="3" max="3" width="27.125" style="83" customWidth="1" outlineLevel="1"/>
    <col min="4" max="4" width="32.625" style="4" customWidth="1" outlineLevel="1"/>
    <col min="5" max="5" width="39.625" style="4" customWidth="1" outlineLevel="1"/>
    <col min="6" max="6" width="41" style="4" customWidth="1" outlineLevel="1"/>
    <col min="7" max="7" width="20.125" style="4" customWidth="1" outlineLevel="1"/>
    <col min="8" max="8" width="28.375" style="4" customWidth="1" outlineLevel="1"/>
    <col min="9" max="9" width="28.375" customWidth="1" outlineLevel="1"/>
    <col min="10" max="10" width="28.375" customWidth="1"/>
    <col min="11" max="11" width="21.75" customWidth="1" outlineLevel="1"/>
    <col min="12" max="12" width="23.75" style="4" customWidth="1" outlineLevel="1"/>
    <col min="13" max="13" width="24.375" customWidth="1" outlineLevel="1"/>
    <col min="14" max="14" width="24.125" style="4" customWidth="1" outlineLevel="1"/>
    <col min="15" max="15" width="19" style="4" customWidth="1" outlineLevel="1"/>
    <col min="16" max="16" width="27.875" style="4" customWidth="1" outlineLevel="1"/>
    <col min="17" max="17" width="25" style="4" customWidth="1" outlineLevel="1"/>
    <col min="18" max="18" width="28" style="4" customWidth="1" outlineLevel="1"/>
    <col min="19" max="19" width="28" style="4" customWidth="1"/>
    <col min="20" max="20" width="56" customWidth="1" outlineLevel="1"/>
    <col min="21" max="21" width="39.625" customWidth="1" outlineLevel="1"/>
    <col min="22" max="22" width="37" customWidth="1" outlineLevel="1"/>
    <col min="23" max="23" width="37" customWidth="1"/>
  </cols>
  <sheetData>
    <row r="1" spans="1:23" ht="18">
      <c r="A1" s="18" t="s">
        <v>0</v>
      </c>
      <c r="B1" s="19" t="s">
        <v>53</v>
      </c>
      <c r="C1" s="79"/>
      <c r="K1" s="98"/>
      <c r="L1" s="98"/>
      <c r="M1" s="98"/>
      <c r="N1" s="98"/>
      <c r="O1" s="98"/>
      <c r="P1" s="98"/>
      <c r="Q1" s="98"/>
      <c r="R1" s="98"/>
    </row>
    <row r="2" spans="1:23" ht="18">
      <c r="A2" s="18" t="s">
        <v>1</v>
      </c>
      <c r="B2" s="20">
        <v>46022</v>
      </c>
      <c r="C2" s="80"/>
      <c r="K2" s="103" t="s">
        <v>329</v>
      </c>
      <c r="L2" s="103"/>
      <c r="M2" s="104" t="s">
        <v>329</v>
      </c>
      <c r="N2" s="104"/>
    </row>
    <row r="3" spans="1:23" ht="18">
      <c r="A3" s="18"/>
      <c r="B3" s="97"/>
      <c r="C3" s="97"/>
      <c r="D3" s="97"/>
      <c r="E3" s="97"/>
      <c r="F3" s="97"/>
      <c r="G3" s="97"/>
      <c r="H3" s="97"/>
      <c r="I3" s="97"/>
      <c r="K3" s="102" t="s">
        <v>330</v>
      </c>
      <c r="L3" s="102"/>
      <c r="M3" s="102" t="s">
        <v>330</v>
      </c>
      <c r="N3" s="102"/>
      <c r="T3" s="98"/>
      <c r="U3" s="98"/>
      <c r="V3" s="98"/>
      <c r="W3" s="98"/>
    </row>
    <row r="4" spans="1:23" s="4" customFormat="1" ht="57">
      <c r="A4" s="9" t="s">
        <v>27</v>
      </c>
      <c r="B4" s="10" t="s">
        <v>2</v>
      </c>
      <c r="C4" s="78" t="s">
        <v>242</v>
      </c>
      <c r="D4" s="10" t="s">
        <v>243</v>
      </c>
      <c r="E4" s="10" t="s">
        <v>244</v>
      </c>
      <c r="F4" s="10" t="s">
        <v>245</v>
      </c>
      <c r="G4" s="78" t="s">
        <v>208</v>
      </c>
      <c r="H4" s="78" t="s">
        <v>209</v>
      </c>
      <c r="I4" s="78" t="s">
        <v>210</v>
      </c>
      <c r="J4" s="96" t="s">
        <v>362</v>
      </c>
      <c r="K4" s="16" t="s">
        <v>95</v>
      </c>
      <c r="L4" s="16" t="s">
        <v>75</v>
      </c>
      <c r="M4" s="16" t="s">
        <v>114</v>
      </c>
      <c r="N4" s="16" t="s">
        <v>3</v>
      </c>
      <c r="O4" s="16" t="s">
        <v>336</v>
      </c>
      <c r="P4" s="95" t="s">
        <v>333</v>
      </c>
      <c r="Q4" s="95" t="s">
        <v>334</v>
      </c>
      <c r="R4" s="95" t="s">
        <v>335</v>
      </c>
      <c r="S4" s="99" t="s">
        <v>361</v>
      </c>
      <c r="T4" s="17" t="s">
        <v>4</v>
      </c>
      <c r="U4" s="17" t="s">
        <v>5</v>
      </c>
      <c r="V4" s="17" t="s">
        <v>158</v>
      </c>
      <c r="W4" s="100" t="s">
        <v>363</v>
      </c>
    </row>
    <row r="5" spans="1:23" s="4" customFormat="1" ht="99.75">
      <c r="A5" s="12">
        <v>1</v>
      </c>
      <c r="B5" s="15" t="s">
        <v>16</v>
      </c>
      <c r="C5" s="81" t="str">
        <f>+INDEX(Tabla4[[Tipo de riesgo]:[Decisión / Objetivo estratégico relacionado]],MATCH(Tabla1[[#This Row],[Riesgo]],Tabla4[Riesgo],0),MATCH(Tabla1[[#Headers],[Tipo de riesgo]],Tabla4[[#Headers],[Tipo de riesgo]:[Decisión / Objetivo estratégico relacionado]],0))</f>
        <v>Crédito</v>
      </c>
      <c r="D5" s="8" t="str">
        <f>+INDEX(Tabla4[[Tipo de riesgo]:[Decisión / Objetivo estratégico relacionado]],MATCH(Tabla1[[#This Row],[Riesgo]],Tabla4[Riesgo],0),MATCH(Tabla1[[#Headers],[Proceso / Área]],Tabla4[[#Headers],[Tipo de riesgo]:[Decisión / Objetivo estratégico relacionado]],0))</f>
        <v>Crédito (originación y desembolso)</v>
      </c>
      <c r="E5" s="8" t="str">
        <f>+INDEX(Tabla4[[Tipo de riesgo]:[Decisión / Objetivo estratégico relacionado]],MATCH(Tabla1[[#This Row],[Riesgo]],Tabla4[Riesgo],0),MATCH(Tabla1[[#Headers],[Causa principal (catálogo)]],Tabla4[[#Headers],[Tipo de riesgo]:[Decisión / Objetivo estratégico relacionado]],0))</f>
        <v>Modelo de evaluación de crédito débil (capacidad de pago mal calculada)</v>
      </c>
      <c r="F5" s="8" t="str">
        <f>+INDEX(Tabla4[[Tipo de riesgo]:[Decisión / Objetivo estratégico relacionado]],MATCH(Tabla1[[#This Row],[Riesgo]],Tabla4[Riesgo],0),MATCH(Tabla1[[#Headers],[Consecuencia principal (catálogo)]],Tabla4[[#Headers],[Tipo de riesgo]:[Decisión / Objetivo estratégico relacionado]],0))</f>
        <v>Incremento de provisiones y castigos por deterioro de cartera</v>
      </c>
      <c r="G5" s="8" t="str">
        <f>+INDEX(Tabla4[[Tipo de riesgo]:[Decisión / Objetivo estratégico relacionado]],MATCH(Tabla1[[#This Row],[Riesgo]],Tabla4[Riesgo],0),MATCH(Tabla1[[#Headers],[Nivel de gestión del riesgo]],Tabla4[[#Headers],[Tipo de riesgo]:[Decisión / Objetivo estratégico relacionado]],0))</f>
        <v>Táctico</v>
      </c>
      <c r="H5" s="8" t="str">
        <f>+INDEX(Tabla4[[Tipo de riesgo]:[Decisión / Objetivo estratégico relacionado]],MATCH(Tabla1[[#This Row],[Riesgo]],Tabla4[Riesgo],0),MATCH(Tabla1[[#Headers],[Fundamento de la asignación]],Tabla4[[#Headers],[Tipo de riesgo]:[Decisión / Objetivo estratégico relacionado]],0))</f>
        <v>Se controla principalmente desde la gerencia de crédito y jefaturas mediante políticas de evaluación, supervisión, metas y calidad de originación. Puede escalar a estratégico si responde a una política de crecimiento agresivo.</v>
      </c>
      <c r="I5" s="15" t="str">
        <f>+INDEX(Tabla4[[Tipo de riesgo]:[Decisión / Objetivo estratégico relacionado]],MATCH(Tabla1[[#This Row],[Riesgo]],Tabla4[Riesgo],0),MATCH(Tabla1[[#Headers],[Decisión / Objetivo estratégico relacionado]],Tabla4[[#Headers],[Tipo de riesgo]:[Decisión / Objetivo estratégico relacionado]],0))</f>
        <v>Meta de crecimiento de cartera / colocación (si la presión comercial reduce calidad de evaluación).</v>
      </c>
      <c r="J5" s="15"/>
      <c r="K5" s="8">
        <f>LOOKUP(+VLOOKUP(Tabla1[[#This Row],[Riesgo]],Tabla5[[Riesgo]:[Ocurrencia simulada 5 años]],3,FALSE),Tabla2[Ocurrencia 5 años],Tabla2[Probabilidad (1–5)])</f>
        <v>3</v>
      </c>
      <c r="L5" s="13" t="str">
        <f>IFERROR(+LOOKUP(Tabla1[[#This Row],[Medicion de probabilidad, donde 1 es ocurrencia rara y 5 es ocurrencia frecuente]],Probabilidad!A:A,Probabilidad!B:B),"")</f>
        <v>Posible</v>
      </c>
      <c r="M5" s="11">
        <f>LOOKUP(+VLOOKUP(Tabla1[[#This Row],[Riesgo]],Tabla5[],5,FALSE)*Tabla1[[#This Row],[Medicion de probabilidad, donde 1 es ocurrencia rara y 5 es ocurrencia frecuente]],Tabla3[Impacto acumulado 5 años],Tabla3[Impacto (1–5)])</f>
        <v>3</v>
      </c>
      <c r="N5" s="13" t="str">
        <f>IFERROR(+LOOKUP(Tabla1[[#This Row],[Medicion de impacto, donde 1 es impacto insignificante y 5 es impacto critico]],Tabla3[Impacto (1–5)],Tabla3[Nombre]),"")</f>
        <v>Moderado</v>
      </c>
      <c r="O5" s="13" t="str">
        <f>IFERROR(INDEX('Nivel de riesgo'!$B$2:$F$6,MATCH(K5,'Nivel de riesgo'!$A$2:$A$6,0),MATCH(M5,'Nivel de riesgo'!$B$1:$F$1,0)),"")</f>
        <v>9 (Medio)</v>
      </c>
      <c r="P5" s="13" t="str">
        <f>VLOOKUP(IF(ISNUMBER(SEARCH("Bajo",Tabla1[[#This Row],[Nivel de riesgo: apetito, tolerancia, limite.]])),"Bajo",
IF(ISNUMBER(SEARCH("Medio",Tabla1[[#This Row],[Nivel de riesgo: apetito, tolerancia, limite.]])),"Medio",
IF(ISNUMBER(SEARCH("Alto",Tabla1[[#This Row],[Nivel de riesgo: apetito, tolerancia, limite.]])),"Alto",
""))),Estrategia!$A$2:$G$4,5,FALSE)</f>
        <v>Reducir / Mitigar</v>
      </c>
      <c r="Q5" s="13" t="str">
        <f>VLOOKUP(IF(ISNUMBER(SEARCH("Bajo",Tabla1[[#This Row],[Nivel de riesgo: apetito, tolerancia, limite.]])),"Bajo",
IF(ISNUMBER(SEARCH("Medio",Tabla1[[#This Row],[Nivel de riesgo: apetito, tolerancia, limite.]])),"Medio",
IF(ISNUMBER(SEARCH("Alto",Tabla1[[#This Row],[Nivel de riesgo: apetito, tolerancia, limite.]])),"Alto",
""))),Estrategia!$A$2:$G$4,6,FALSE)</f>
        <v>Aceptar temporalmente solo con plan de acción
Transferir parcialmente (si aplica)
Escalar a gerencia/comité si no mejora</v>
      </c>
      <c r="R5" s="13" t="str">
        <f>VLOOKUP(IF(ISNUMBER(SEARCH("Bajo",Tabla1[[#This Row],[Nivel de riesgo: apetito, tolerancia, limite.]])),"Bajo",
IF(ISNUMBER(SEARCH("Medio",Tabla1[[#This Row],[Nivel de riesgo: apetito, tolerancia, limite.]])),"Medio",
IF(ISNUMBER(SEARCH("Alto",Tabla1[[#This Row],[Nivel de riesgo: apetito, tolerancia, limite.]])),"Alto",
""))),Estrategia!$A$2:$G$4,7,FALSE)</f>
        <v>Definir mejora preventiva concreta
Asignar responsable y plazo
Monitoreo reforzado (más frecuente)
Verificar si baja a zona baja</v>
      </c>
      <c r="S5" s="13"/>
      <c r="T5" s="14" t="str">
        <f>+VLOOKUP(Tabla1[[#This Row],[Riesgo]],Tabla6[],2,FALSE)</f>
        <v>Verificación de capacidad de pago (ingresos, gastos, visitas, referencias)</v>
      </c>
      <c r="U5" s="14" t="str">
        <f>+VLOOKUP(Tabla1[[#This Row],[Riesgo]],Tabla6[],3,FALSE)</f>
        <v>Mejorar el modelo de capacidad de pago (reglas claras + validación en sitio)</v>
      </c>
      <c r="V5" s="14" t="str">
        <f>+VLOOKUP(Tabla1[[#This Row],[Riesgo]],Tabla6[],4,FALSE)</f>
        <v>Crédito (Gerente/Jefe de Crédito)</v>
      </c>
      <c r="W5" s="14"/>
    </row>
    <row r="6" spans="1:23" ht="99.75">
      <c r="A6" s="12">
        <v>2</v>
      </c>
      <c r="B6" s="15" t="s">
        <v>214</v>
      </c>
      <c r="C6" s="81" t="str">
        <f>+INDEX(Tabla4[[Tipo de riesgo]:[Decisión / Objetivo estratégico relacionado]],MATCH(Tabla1[[#This Row],[Riesgo]],Tabla4[Riesgo],0),MATCH(Tabla1[[#Headers],[Tipo de riesgo]],Tabla4[[#Headers],[Tipo de riesgo]:[Decisión / Objetivo estratégico relacionado]],0))</f>
        <v>Tecnológico / Ciberseguridad</v>
      </c>
      <c r="D6" s="8" t="str">
        <f>+INDEX(Tabla4[[Tipo de riesgo]:[Decisión / Objetivo estratégico relacionado]],MATCH(Tabla1[[#This Row],[Riesgo]],Tabla4[Riesgo],0),MATCH(Tabla1[[#Headers],[Proceso / Área]],Tabla4[[#Headers],[Tipo de riesgo]:[Decisión / Objetivo estratégico relacionado]],0))</f>
        <v>Tecnología (TI y seguridad de la información)</v>
      </c>
      <c r="E6" s="8" t="str">
        <f>+INDEX(Tabla4[[Tipo de riesgo]:[Decisión / Objetivo estratégico relacionado]],MATCH(Tabla1[[#This Row],[Riesgo]],Tabla4[Riesgo],0),MATCH(Tabla1[[#Headers],[Causa principal (catálogo)]],Tabla4[[#Headers],[Tipo de riesgo]:[Decisión / Objetivo estratégico relacionado]],0))</f>
        <v>Controles de acceso y seguridad informática débiles (usuarios compartidos, contraseñas)</v>
      </c>
      <c r="F6" s="8" t="str">
        <f>+INDEX(Tabla4[[Tipo de riesgo]:[Decisión / Objetivo estratégico relacionado]],MATCH(Tabla1[[#This Row],[Riesgo]],Tabla4[Riesgo],0),MATCH(Tabla1[[#Headers],[Consecuencia principal (catálogo)]],Tabla4[[#Headers],[Tipo de riesgo]:[Decisión / Objetivo estratégico relacionado]],0))</f>
        <v>Pérdida o filtración de información (datos de socios / información financiera)</v>
      </c>
      <c r="G6" s="8" t="str">
        <f>+INDEX(Tabla4[[Tipo de riesgo]:[Decisión / Objetivo estratégico relacionado]],MATCH(Tabla1[[#This Row],[Riesgo]],Tabla4[Riesgo],0),MATCH(Tabla1[[#Headers],[Nivel de gestión del riesgo]],Tabla4[[#Headers],[Tipo de riesgo]:[Decisión / Objetivo estratégico relacionado]],0))</f>
        <v>Estratégico</v>
      </c>
      <c r="H6" s="8" t="str">
        <f>+INDEX(Tabla4[[Tipo de riesgo]:[Decisión / Objetivo estratégico relacionado]],MATCH(Tabla1[[#This Row],[Riesgo]],Tabla4[Riesgo],0),MATCH(Tabla1[[#Headers],[Fundamento de la asignación]],Tabla4[[#Headers],[Tipo de riesgo]:[Decisión / Objetivo estratégico relacionado]],0))</f>
        <v>Requiere decisiones de alto nivel sobre inversión en ciberseguridad, gobierno de TI, continuidad y prioridades institucionales; su impacto compromete continuidad y reputación.</v>
      </c>
      <c r="I6" s="15" t="str">
        <f>+INDEX(Tabla4[[Tipo de riesgo]:[Decisión / Objetivo estratégico relacionado]],MATCH(Tabla1[[#This Row],[Riesgo]],Tabla4[Riesgo],0),MATCH(Tabla1[[#Headers],[Decisión / Objetivo estratégico relacionado]],Tabla4[[#Headers],[Tipo de riesgo]:[Decisión / Objetivo estratégico relacionado]],0))</f>
        <v>Transformación digital / expansión de canales digitales (sin reforzar controles de seguridad).</v>
      </c>
      <c r="J6" s="15"/>
      <c r="K6" s="8">
        <f>LOOKUP(+VLOOKUP(Tabla1[[#This Row],[Riesgo]],Tabla5[[Riesgo]:[Ocurrencia simulada 5 años]],3,FALSE),Tabla2[Ocurrencia 5 años],Tabla2[Probabilidad (1–5)])</f>
        <v>1</v>
      </c>
      <c r="L6" s="13" t="str">
        <f>IFERROR(+LOOKUP(Tabla1[[#This Row],[Medicion de probabilidad, donde 1 es ocurrencia rara y 5 es ocurrencia frecuente]],Probabilidad!A:A,Probabilidad!B:B),"")</f>
        <v>Rara</v>
      </c>
      <c r="M6" s="11">
        <f>LOOKUP(+VLOOKUP(Tabla1[[#This Row],[Riesgo]],Tabla5[],5,FALSE)*Tabla1[[#This Row],[Medicion de probabilidad, donde 1 es ocurrencia rara y 5 es ocurrencia frecuente]],Tabla3[Impacto acumulado 5 años],Tabla3[Impacto (1–5)])</f>
        <v>1</v>
      </c>
      <c r="N6" s="13" t="str">
        <f>IFERROR(+LOOKUP(Tabla1[[#This Row],[Medicion de impacto, donde 1 es impacto insignificante y 5 es impacto critico]],Tabla3[Impacto (1–5)],Tabla3[Nombre]),"")</f>
        <v>Insignificante</v>
      </c>
      <c r="O6" s="13" t="str">
        <f>IFERROR(INDEX('Nivel de riesgo'!$B$2:$F$6,MATCH(K6,'Nivel de riesgo'!$A$2:$A$6,0),MATCH(M6,'Nivel de riesgo'!$B$1:$F$1,0)),"")</f>
        <v>1 (Bajo)</v>
      </c>
      <c r="P6" s="13" t="str">
        <f>VLOOKUP(IF(ISNUMBER(SEARCH("Bajo",Tabla1[[#This Row],[Nivel de riesgo: apetito, tolerancia, limite.]])),"Bajo",
IF(ISNUMBER(SEARCH("Medio",Tabla1[[#This Row],[Nivel de riesgo: apetito, tolerancia, limite.]])),"Medio",
IF(ISNUMBER(SEARCH("Alto",Tabla1[[#This Row],[Nivel de riesgo: apetito, tolerancia, limite.]])),"Alto",
""))),Estrategia!$A$2:$G$4,5,FALSE)</f>
        <v>Aceptar (con monitoreo)</v>
      </c>
      <c r="Q6" s="13" t="str">
        <f>VLOOKUP(IF(ISNUMBER(SEARCH("Bajo",Tabla1[[#This Row],[Nivel de riesgo: apetito, tolerancia, limite.]])),"Bajo",
IF(ISNUMBER(SEARCH("Medio",Tabla1[[#This Row],[Nivel de riesgo: apetito, tolerancia, limite.]])),"Medio",
IF(ISNUMBER(SEARCH("Alto",Tabla1[[#This Row],[Nivel de riesgo: apetito, tolerancia, limite.]])),"Alto",
""))),Estrategia!$A$2:$G$4,6,FALSE)</f>
        <v>Mantener controles actuales
Monitoreo periódico
Ajustes menores (si hay oportunidad de mejora)</v>
      </c>
      <c r="R6" s="13" t="str">
        <f>VLOOKUP(IF(ISNUMBER(SEARCH("Bajo",Tabla1[[#This Row],[Nivel de riesgo: apetito, tolerancia, limite.]])),"Bajo",
IF(ISNUMBER(SEARCH("Medio",Tabla1[[#This Row],[Nivel de riesgo: apetito, tolerancia, limite.]])),"Medio",
IF(ISNUMBER(SEARCH("Alto",Tabla1[[#This Row],[Nivel de riesgo: apetito, tolerancia, limite.]])),"Alto",
""))),Estrategia!$A$2:$G$4,7,FALSE)</f>
        <v>Registrar responsable
Mantener evidencia de control
Revisar en ciclos normales (mensual/trimestral, según riesgo)</v>
      </c>
      <c r="S6" s="13"/>
      <c r="T6" s="14" t="str">
        <f>+VLOOKUP(Tabla1[[#This Row],[Riesgo]],Tabla6[],2,FALSE)</f>
        <v>Controles de acceso a sistemas (usuarios únicos, perfiles, mínimo privilegio)</v>
      </c>
      <c r="U6" s="14" t="str">
        <f>+VLOOKUP(Tabla1[[#This Row],[Riesgo]],Tabla6[],3,FALSE)</f>
        <v>Mejorar control de accesos TI (MFA, perfiles mínimos, rotación de claves) (o “Implementar monitoreo de ciberseguridad…” como siguiente mejora)</v>
      </c>
      <c r="V6" s="14" t="str">
        <f>+VLOOKUP(Tabla1[[#This Row],[Riesgo]],Tabla6[],4,FALSE)</f>
        <v>Tecnología (Jefe de TI / Seguridad de la Información)</v>
      </c>
      <c r="W6" s="14"/>
    </row>
    <row r="7" spans="1:23" ht="99.75">
      <c r="A7" s="12">
        <v>3</v>
      </c>
      <c r="B7" s="15" t="s">
        <v>218</v>
      </c>
      <c r="C7" s="81" t="str">
        <f>+INDEX(Tabla4[[Tipo de riesgo]:[Decisión / Objetivo estratégico relacionado]],MATCH(Tabla1[[#This Row],[Riesgo]],Tabla4[Riesgo],0),MATCH(Tabla1[[#Headers],[Tipo de riesgo]],Tabla4[[#Headers],[Tipo de riesgo]:[Decisión / Objetivo estratégico relacionado]],0))</f>
        <v>Reputacional</v>
      </c>
      <c r="D7" s="8" t="str">
        <f>+INDEX(Tabla4[[Tipo de riesgo]:[Decisión / Objetivo estratégico relacionado]],MATCH(Tabla1[[#This Row],[Riesgo]],Tabla4[Riesgo],0),MATCH(Tabla1[[#Headers],[Proceso / Área]],Tabla4[[#Headers],[Tipo de riesgo]:[Decisión / Objetivo estratégico relacionado]],0))</f>
        <v>Cobranza / Recuperación (puede también tocar “Administración de cartera y seguimiento”)</v>
      </c>
      <c r="E7" s="8" t="str">
        <f>+INDEX(Tabla4[[Tipo de riesgo]:[Decisión / Objetivo estratégico relacionado]],MATCH(Tabla1[[#This Row],[Riesgo]],Tabla4[Riesgo],0),MATCH(Tabla1[[#Headers],[Causa principal (catálogo)]],Tabla4[[#Headers],[Tipo de riesgo]:[Decisión / Objetivo estratégico relacionado]],0))</f>
        <v>Gestión de cobranza tardía o inefectiva (sin estrategia, sin segmentación)</v>
      </c>
      <c r="F7" s="8" t="str">
        <f>+INDEX(Tabla4[[Tipo de riesgo]:[Decisión / Objetivo estratégico relacionado]],MATCH(Tabla1[[#This Row],[Riesgo]],Tabla4[Riesgo],0),MATCH(Tabla1[[#Headers],[Consecuencia principal (catálogo)]],Tabla4[[#Headers],[Tipo de riesgo]:[Decisión / Objetivo estratégico relacionado]],0))</f>
        <v>Daño reputacional y pérdida de confianza (retiros de depósitos, menos socios)</v>
      </c>
      <c r="G7" s="8" t="str">
        <f>+INDEX(Tabla4[[Tipo de riesgo]:[Decisión / Objetivo estratégico relacionado]],MATCH(Tabla1[[#This Row],[Riesgo]],Tabla4[Riesgo],0),MATCH(Tabla1[[#Headers],[Nivel de gestión del riesgo]],Tabla4[[#Headers],[Tipo de riesgo]:[Decisión / Objetivo estratégico relacionado]],0))</f>
        <v>Táctico</v>
      </c>
      <c r="H7" s="8" t="str">
        <f>+INDEX(Tabla4[[Tipo de riesgo]:[Decisión / Objetivo estratégico relacionado]],MATCH(Tabla1[[#This Row],[Riesgo]],Tabla4[Riesgo],0),MATCH(Tabla1[[#Headers],[Fundamento de la asignación]],Tabla4[[#Headers],[Tipo de riesgo]:[Decisión / Objetivo estratégico relacionado]],0))</f>
        <v>Se gestiona desde gerencias y jefaturas (servicio, cobranza, operaciones), mediante protocolos, monitoreo de quejas y estándares de atención. Puede escalar a estratégico por impacto institucional.</v>
      </c>
      <c r="I7" s="15" t="str">
        <f>+INDEX(Tabla4[[Tipo de riesgo]:[Decisión / Objetivo estratégico relacionado]],MATCH(Tabla1[[#This Row],[Riesgo]],Tabla4[Riesgo],0),MATCH(Tabla1[[#Headers],[Decisión / Objetivo estratégico relacionado]],Tabla4[[#Headers],[Tipo de riesgo]:[Decisión / Objetivo estratégico relacionado]],0))</f>
        <v>Objetivo de crecimiento y recuperación (si se ejecuta sin equilibrio en experiencia del socio).</v>
      </c>
      <c r="J7" s="15"/>
      <c r="K7" s="8">
        <f>LOOKUP(+VLOOKUP(Tabla1[[#This Row],[Riesgo]],Tabla5[[Riesgo]:[Ocurrencia simulada 5 años]],3,FALSE),Tabla2[Ocurrencia 5 años],Tabla2[Probabilidad (1–5)])</f>
        <v>3</v>
      </c>
      <c r="L7" s="13" t="str">
        <f>IFERROR(+LOOKUP(Tabla1[[#This Row],[Medicion de probabilidad, donde 1 es ocurrencia rara y 5 es ocurrencia frecuente]],Probabilidad!A:A,Probabilidad!B:B),"")</f>
        <v>Posible</v>
      </c>
      <c r="M7" s="11">
        <f>LOOKUP(+VLOOKUP(Tabla1[[#This Row],[Riesgo]],Tabla5[],5,FALSE)*Tabla1[[#This Row],[Medicion de probabilidad, donde 1 es ocurrencia rara y 5 es ocurrencia frecuente]],Tabla3[Impacto acumulado 5 años],Tabla3[Impacto (1–5)])</f>
        <v>2</v>
      </c>
      <c r="N7" s="13" t="str">
        <f>IFERROR(+LOOKUP(Tabla1[[#This Row],[Medicion de impacto, donde 1 es impacto insignificante y 5 es impacto critico]],Tabla3[Impacto (1–5)],Tabla3[Nombre]),"")</f>
        <v>Menor</v>
      </c>
      <c r="O7" s="13" t="str">
        <f>IFERROR(INDEX('Nivel de riesgo'!$B$2:$F$6,MATCH(K7,'Nivel de riesgo'!$A$2:$A$6,0),MATCH(M7,'Nivel de riesgo'!$B$1:$F$1,0)),"")</f>
        <v>6 (Bajo)</v>
      </c>
      <c r="P7" s="13" t="str">
        <f>VLOOKUP(IF(ISNUMBER(SEARCH("Bajo",Tabla1[[#This Row],[Nivel de riesgo: apetito, tolerancia, limite.]])),"Bajo",
IF(ISNUMBER(SEARCH("Medio",Tabla1[[#This Row],[Nivel de riesgo: apetito, tolerancia, limite.]])),"Medio",
IF(ISNUMBER(SEARCH("Alto",Tabla1[[#This Row],[Nivel de riesgo: apetito, tolerancia, limite.]])),"Alto",
""))),Estrategia!$A$2:$G$4,5,FALSE)</f>
        <v>Aceptar (con monitoreo)</v>
      </c>
      <c r="Q7" s="13" t="str">
        <f>VLOOKUP(IF(ISNUMBER(SEARCH("Bajo",Tabla1[[#This Row],[Nivel de riesgo: apetito, tolerancia, limite.]])),"Bajo",
IF(ISNUMBER(SEARCH("Medio",Tabla1[[#This Row],[Nivel de riesgo: apetito, tolerancia, limite.]])),"Medio",
IF(ISNUMBER(SEARCH("Alto",Tabla1[[#This Row],[Nivel de riesgo: apetito, tolerancia, limite.]])),"Alto",
""))),Estrategia!$A$2:$G$4,6,FALSE)</f>
        <v>Mantener controles actuales
Monitoreo periódico
Ajustes menores (si hay oportunidad de mejora)</v>
      </c>
      <c r="R7" s="13" t="str">
        <f>VLOOKUP(IF(ISNUMBER(SEARCH("Bajo",Tabla1[[#This Row],[Nivel de riesgo: apetito, tolerancia, limite.]])),"Bajo",
IF(ISNUMBER(SEARCH("Medio",Tabla1[[#This Row],[Nivel de riesgo: apetito, tolerancia, limite.]])),"Medio",
IF(ISNUMBER(SEARCH("Alto",Tabla1[[#This Row],[Nivel de riesgo: apetito, tolerancia, limite.]])),"Alto",
""))),Estrategia!$A$2:$G$4,7,FALSE)</f>
        <v>Registrar responsable
Mantener evidencia de control
Revisar en ciclos normales (mensual/trimestral, según riesgo)</v>
      </c>
      <c r="S7" s="13"/>
      <c r="T7" s="14" t="str">
        <f>+VLOOKUP(Tabla1[[#This Row],[Riesgo]],Tabla6[],2,FALSE)</f>
        <v>Gestión de reclamos y calidad de servicio (registro, tiempos, resolución)</v>
      </c>
      <c r="U7" s="14" t="str">
        <f>+VLOOKUP(Tabla1[[#This Row],[Riesgo]],Tabla6[],3,FALSE)</f>
        <v>Fortalecer atención y gestión de reclamos (SLA de respuesta y análisis de causa)</v>
      </c>
      <c r="V7" s="14" t="str">
        <f>+VLOOKUP(Tabla1[[#This Row],[Riesgo]],Tabla6[],4,FALSE)</f>
        <v>Operaciones / Servicio al Socio (Jefe de Operaciones) (si el origen es cobranza, puede ser Cobranza/Recuperación)</v>
      </c>
      <c r="W7" s="14"/>
    </row>
    <row r="8" spans="1:23" ht="85.5">
      <c r="A8" s="12">
        <v>4</v>
      </c>
      <c r="B8" s="15" t="s">
        <v>239</v>
      </c>
      <c r="C8" s="81" t="str">
        <f>+INDEX(Tabla4[[Tipo de riesgo]:[Decisión / Objetivo estratégico relacionado]],MATCH(Tabla1[[#This Row],[Riesgo]],Tabla4[Riesgo],0),MATCH(Tabla1[[#Headers],[Tipo de riesgo]],Tabla4[[#Headers],[Tipo de riesgo]:[Decisión / Objetivo estratégico relacionado]],0))</f>
        <v>Crédito</v>
      </c>
      <c r="D8" s="8" t="str">
        <f>+INDEX(Tabla4[[Tipo de riesgo]:[Decisión / Objetivo estratégico relacionado]],MATCH(Tabla1[[#This Row],[Riesgo]],Tabla4[Riesgo],0),MATCH(Tabla1[[#Headers],[Proceso / Área]],Tabla4[[#Headers],[Tipo de riesgo]:[Decisión / Objetivo estratégico relacionado]],0))</f>
        <v>Crédito (originación y desembolso)</v>
      </c>
      <c r="E8" s="8" t="str">
        <f>+INDEX(Tabla4[[Tipo de riesgo]:[Decisión / Objetivo estratégico relacionado]],MATCH(Tabla1[[#This Row],[Riesgo]],Tabla4[Riesgo],0),MATCH(Tabla1[[#Headers],[Causa principal (catálogo)]],Tabla4[[#Headers],[Tipo de riesgo]:[Decisión / Objetivo estratégico relacionado]],0))</f>
        <v>Verificación insuficiente de información del socio (ingresos, empleo, negocio)</v>
      </c>
      <c r="F8" s="8" t="str">
        <f>+INDEX(Tabla4[[Tipo de riesgo]:[Decisión / Objetivo estratégico relacionado]],MATCH(Tabla1[[#This Row],[Riesgo]],Tabla4[Riesgo],0),MATCH(Tabla1[[#Headers],[Consecuencia principal (catálogo)]],Tabla4[[#Headers],[Tipo de riesgo]:[Decisión / Objetivo estratégico relacionado]],0))</f>
        <v>Incremento de provisiones y castigos por deterioro de cartera</v>
      </c>
      <c r="G8" s="8" t="str">
        <f>+INDEX(Tabla4[[Tipo de riesgo]:[Decisión / Objetivo estratégico relacionado]],MATCH(Tabla1[[#This Row],[Riesgo]],Tabla4[Riesgo],0),MATCH(Tabla1[[#Headers],[Nivel de gestión del riesgo]],Tabla4[[#Headers],[Tipo de riesgo]:[Decisión / Objetivo estratégico relacionado]],0))</f>
        <v>Táctico</v>
      </c>
      <c r="H8" s="8" t="str">
        <f>+INDEX(Tabla4[[Tipo de riesgo]:[Decisión / Objetivo estratégico relacionado]],MATCH(Tabla1[[#This Row],[Riesgo]],Tabla4[Riesgo],0),MATCH(Tabla1[[#Headers],[Fundamento de la asignación]],Tabla4[[#Headers],[Tipo de riesgo]:[Decisión / Objetivo estratégico relacionado]],0))</f>
        <v>Depende de metodología de evaluación, reglas de originación, supervisión comercial y validación de ingresos; lo gestionan principalmente crédito y gerencias.</v>
      </c>
      <c r="I8" s="15" t="str">
        <f>+INDEX(Tabla4[[Tipo de riesgo]:[Decisión / Objetivo estratégico relacionado]],MATCH(Tabla1[[#This Row],[Riesgo]],Tabla4[Riesgo],0),MATCH(Tabla1[[#Headers],[Decisión / Objetivo estratégico relacionado]],Tabla4[[#Headers],[Tipo de riesgo]:[Decisión / Objetivo estratégico relacionado]],0))</f>
        <v>Meta de crecimiento / mayor colocación / flexibilización de criterios de crédito.</v>
      </c>
      <c r="J8" s="15"/>
      <c r="K8" s="8">
        <f>LOOKUP(+VLOOKUP(Tabla1[[#This Row],[Riesgo]],Tabla5[[Riesgo]:[Ocurrencia simulada 5 años]],3,FALSE),Tabla2[Ocurrencia 5 años],Tabla2[Probabilidad (1–5)])</f>
        <v>3</v>
      </c>
      <c r="L8" s="13" t="str">
        <f>IFERROR(+LOOKUP(Tabla1[[#This Row],[Medicion de probabilidad, donde 1 es ocurrencia rara y 5 es ocurrencia frecuente]],Probabilidad!A:A,Probabilidad!B:B),"")</f>
        <v>Posible</v>
      </c>
      <c r="M8" s="11">
        <f>LOOKUP(+VLOOKUP(Tabla1[[#This Row],[Riesgo]],Tabla5[],5,FALSE)*Tabla1[[#This Row],[Medicion de probabilidad, donde 1 es ocurrencia rara y 5 es ocurrencia frecuente]],Tabla3[Impacto acumulado 5 años],Tabla3[Impacto (1–5)])</f>
        <v>3</v>
      </c>
      <c r="N8" s="13" t="str">
        <f>IFERROR(+LOOKUP(Tabla1[[#This Row],[Medicion de impacto, donde 1 es impacto insignificante y 5 es impacto critico]],Tabla3[Impacto (1–5)],Tabla3[Nombre]),"")</f>
        <v>Moderado</v>
      </c>
      <c r="O8" s="13" t="str">
        <f>IFERROR(INDEX('Nivel de riesgo'!$B$2:$F$6,MATCH(K8,'Nivel de riesgo'!$A$2:$A$6,0),MATCH(M8,'Nivel de riesgo'!$B$1:$F$1,0)),"")</f>
        <v>9 (Medio)</v>
      </c>
      <c r="P8" s="13" t="str">
        <f>VLOOKUP(IF(ISNUMBER(SEARCH("Bajo",Tabla1[[#This Row],[Nivel de riesgo: apetito, tolerancia, limite.]])),"Bajo",
IF(ISNUMBER(SEARCH("Medio",Tabla1[[#This Row],[Nivel de riesgo: apetito, tolerancia, limite.]])),"Medio",
IF(ISNUMBER(SEARCH("Alto",Tabla1[[#This Row],[Nivel de riesgo: apetito, tolerancia, limite.]])),"Alto",
""))),Estrategia!$A$2:$G$4,5,FALSE)</f>
        <v>Reducir / Mitigar</v>
      </c>
      <c r="Q8" s="13" t="str">
        <f>VLOOKUP(IF(ISNUMBER(SEARCH("Bajo",Tabla1[[#This Row],[Nivel de riesgo: apetito, tolerancia, limite.]])),"Bajo",
IF(ISNUMBER(SEARCH("Medio",Tabla1[[#This Row],[Nivel de riesgo: apetito, tolerancia, limite.]])),"Medio",
IF(ISNUMBER(SEARCH("Alto",Tabla1[[#This Row],[Nivel de riesgo: apetito, tolerancia, limite.]])),"Alto",
""))),Estrategia!$A$2:$G$4,6,FALSE)</f>
        <v>Aceptar temporalmente solo con plan de acción
Transferir parcialmente (si aplica)
Escalar a gerencia/comité si no mejora</v>
      </c>
      <c r="R8" s="13" t="str">
        <f>VLOOKUP(IF(ISNUMBER(SEARCH("Bajo",Tabla1[[#This Row],[Nivel de riesgo: apetito, tolerancia, limite.]])),"Bajo",
IF(ISNUMBER(SEARCH("Medio",Tabla1[[#This Row],[Nivel de riesgo: apetito, tolerancia, limite.]])),"Medio",
IF(ISNUMBER(SEARCH("Alto",Tabla1[[#This Row],[Nivel de riesgo: apetito, tolerancia, limite.]])),"Alto",
""))),Estrategia!$A$2:$G$4,7,FALSE)</f>
        <v>Definir mejora preventiva concreta
Asignar responsable y plazo
Monitoreo reforzado (más frecuente)
Verificar si baja a zona baja</v>
      </c>
      <c r="S8" s="13"/>
      <c r="T8" s="14" t="str">
        <f>+VLOOKUP(Tabla1[[#This Row],[Riesgo]],Tabla6[],2,FALSE)</f>
        <v>Consulta y validación externa (buró / listas de cumplimiento / referencias)</v>
      </c>
      <c r="U8" s="14" t="str">
        <f>+VLOOKUP(Tabla1[[#This Row],[Riesgo]],Tabla6[],3,FALSE)</f>
        <v>Automatizar alertas tempranas (mora, refinanciamientos, sobreendeudamiento)</v>
      </c>
      <c r="V8" s="14" t="str">
        <f>+VLOOKUP(Tabla1[[#This Row],[Riesgo]],Tabla6[],4,FALSE)</f>
        <v>Crédito (Gerente/Jefe de Crédito)</v>
      </c>
      <c r="W8" s="14"/>
    </row>
    <row r="9" spans="1:23" ht="85.5">
      <c r="A9" s="12">
        <v>5</v>
      </c>
      <c r="B9" s="15" t="s">
        <v>233</v>
      </c>
      <c r="C9" s="81" t="str">
        <f>+INDEX(Tabla4[[Tipo de riesgo]:[Decisión / Objetivo estratégico relacionado]],MATCH(Tabla1[[#This Row],[Riesgo]],Tabla4[Riesgo],0),MATCH(Tabla1[[#Headers],[Tipo de riesgo]],Tabla4[[#Headers],[Tipo de riesgo]:[Decisión / Objetivo estratégico relacionado]],0))</f>
        <v>Liquidez</v>
      </c>
      <c r="D9" s="8" t="str">
        <f>+INDEX(Tabla4[[Tipo de riesgo]:[Decisión / Objetivo estratégico relacionado]],MATCH(Tabla1[[#This Row],[Riesgo]],Tabla4[Riesgo],0),MATCH(Tabla1[[#Headers],[Proceso / Área]],Tabla4[[#Headers],[Tipo de riesgo]:[Decisión / Objetivo estratégico relacionado]],0))</f>
        <v>Tesorería / Caja y liquidez</v>
      </c>
      <c r="E9" s="8" t="str">
        <f>+INDEX(Tabla4[[Tipo de riesgo]:[Decisión / Objetivo estratégico relacionado]],MATCH(Tabla1[[#This Row],[Riesgo]],Tabla4[Riesgo],0),MATCH(Tabla1[[#Headers],[Causa principal (catálogo)]],Tabla4[[#Headers],[Tipo de riesgo]:[Decisión / Objetivo estratégico relacionado]],0))</f>
        <v>Planificación de liquidez insuficiente (sin proyecciones, sin límites) (y/o Descalce de plazos...)</v>
      </c>
      <c r="F9" s="8" t="str">
        <f>+INDEX(Tabla4[[Tipo de riesgo]:[Decisión / Objetivo estratégico relacionado]],MATCH(Tabla1[[#This Row],[Riesgo]],Tabla4[Riesgo],0),MATCH(Tabla1[[#Headers],[Consecuencia principal (catálogo)]],Tabla4[[#Headers],[Tipo de riesgo]:[Decisión / Objetivo estratégico relacionado]],0))</f>
        <v>Deterioro de liquidez (tensión de caja, necesidad de financiamiento caro)</v>
      </c>
      <c r="G9" s="8" t="str">
        <f>+INDEX(Tabla4[[Tipo de riesgo]:[Decisión / Objetivo estratégico relacionado]],MATCH(Tabla1[[#This Row],[Riesgo]],Tabla4[Riesgo],0),MATCH(Tabla1[[#Headers],[Nivel de gestión del riesgo]],Tabla4[[#Headers],[Tipo de riesgo]:[Decisión / Objetivo estratégico relacionado]],0))</f>
        <v>Estratégico</v>
      </c>
      <c r="H9" s="8" t="str">
        <f>+INDEX(Tabla4[[Tipo de riesgo]:[Decisión / Objetivo estratégico relacionado]],MATCH(Tabla1[[#This Row],[Riesgo]],Tabla4[Riesgo],0),MATCH(Tabla1[[#Headers],[Fundamento de la asignación]],Tabla4[[#Headers],[Tipo de riesgo]:[Decisión / Objetivo estratégico relacionado]],0))</f>
        <v>Es resultado de decisiones de fondeo, crecimiento, estructura de cartera y políticas de tesorería; requiere lineamientos del Consejo/Gerencia y monitoreo ejecutivo.</v>
      </c>
      <c r="I9" s="15" t="str">
        <f>+INDEX(Tabla4[[Tipo de riesgo]:[Decisión / Objetivo estratégico relacionado]],MATCH(Tabla1[[#This Row],[Riesgo]],Tabla4[Riesgo],0),MATCH(Tabla1[[#Headers],[Decisión / Objetivo estratégico relacionado]],Tabla4[[#Headers],[Tipo de riesgo]:[Decisión / Objetivo estratégico relacionado]],0))</f>
        <v>Crecimiento de colocaciones / captación acelerada / estrategia de fondeo.</v>
      </c>
      <c r="J9" s="15"/>
      <c r="K9" s="8">
        <f>LOOKUP(+VLOOKUP(Tabla1[[#This Row],[Riesgo]],Tabla5[[Riesgo]:[Ocurrencia simulada 5 años]],3,FALSE),Tabla2[Ocurrencia 5 años],Tabla2[Probabilidad (1–5)])</f>
        <v>2</v>
      </c>
      <c r="L9" s="13" t="str">
        <f>IFERROR(+LOOKUP(Tabla1[[#This Row],[Medicion de probabilidad, donde 1 es ocurrencia rara y 5 es ocurrencia frecuente]],Probabilidad!A:A,Probabilidad!B:B),"")</f>
        <v>Poco probable</v>
      </c>
      <c r="M9" s="11">
        <f>LOOKUP(+VLOOKUP(Tabla1[[#This Row],[Riesgo]],Tabla5[],5,FALSE)*Tabla1[[#This Row],[Medicion de probabilidad, donde 1 es ocurrencia rara y 5 es ocurrencia frecuente]],Tabla3[Impacto acumulado 5 años],Tabla3[Impacto (1–5)])</f>
        <v>2</v>
      </c>
      <c r="N9" s="13" t="str">
        <f>IFERROR(+LOOKUP(Tabla1[[#This Row],[Medicion de impacto, donde 1 es impacto insignificante y 5 es impacto critico]],Tabla3[Impacto (1–5)],Tabla3[Nombre]),"")</f>
        <v>Menor</v>
      </c>
      <c r="O9" s="13" t="str">
        <f>IFERROR(INDEX('Nivel de riesgo'!$B$2:$F$6,MATCH(K9,'Nivel de riesgo'!$A$2:$A$6,0),MATCH(M9,'Nivel de riesgo'!$B$1:$F$1,0)),"")</f>
        <v>4 (Bajo)</v>
      </c>
      <c r="P9" s="13" t="str">
        <f>VLOOKUP(IF(ISNUMBER(SEARCH("Bajo",Tabla1[[#This Row],[Nivel de riesgo: apetito, tolerancia, limite.]])),"Bajo",
IF(ISNUMBER(SEARCH("Medio",Tabla1[[#This Row],[Nivel de riesgo: apetito, tolerancia, limite.]])),"Medio",
IF(ISNUMBER(SEARCH("Alto",Tabla1[[#This Row],[Nivel de riesgo: apetito, tolerancia, limite.]])),"Alto",
""))),Estrategia!$A$2:$G$4,5,FALSE)</f>
        <v>Aceptar (con monitoreo)</v>
      </c>
      <c r="Q9" s="13" t="str">
        <f>VLOOKUP(IF(ISNUMBER(SEARCH("Bajo",Tabla1[[#This Row],[Nivel de riesgo: apetito, tolerancia, limite.]])),"Bajo",
IF(ISNUMBER(SEARCH("Medio",Tabla1[[#This Row],[Nivel de riesgo: apetito, tolerancia, limite.]])),"Medio",
IF(ISNUMBER(SEARCH("Alto",Tabla1[[#This Row],[Nivel de riesgo: apetito, tolerancia, limite.]])),"Alto",
""))),Estrategia!$A$2:$G$4,6,FALSE)</f>
        <v>Mantener controles actuales
Monitoreo periódico
Ajustes menores (si hay oportunidad de mejora)</v>
      </c>
      <c r="R9" s="13" t="str">
        <f>VLOOKUP(IF(ISNUMBER(SEARCH("Bajo",Tabla1[[#This Row],[Nivel de riesgo: apetito, tolerancia, limite.]])),"Bajo",
IF(ISNUMBER(SEARCH("Medio",Tabla1[[#This Row],[Nivel de riesgo: apetito, tolerancia, limite.]])),"Medio",
IF(ISNUMBER(SEARCH("Alto",Tabla1[[#This Row],[Nivel de riesgo: apetito, tolerancia, limite.]])),"Alto",
""))),Estrategia!$A$2:$G$4,7,FALSE)</f>
        <v>Registrar responsable
Mantener evidencia de control
Revisar en ciclos normales (mensual/trimestral, según riesgo)</v>
      </c>
      <c r="S9" s="13"/>
      <c r="T9" s="14" t="str">
        <f>+VLOOKUP(Tabla1[[#This Row],[Riesgo]],Tabla6[],2,FALSE)</f>
        <v>Límites y reglas de negocio (montos, plazos, concentración, excepciones)</v>
      </c>
      <c r="U9" s="14" t="str">
        <f>+VLOOKUP(Tabla1[[#This Row],[Riesgo]],Tabla6[],3,FALSE)</f>
        <v>Definir y aplicar límites de riesgo (concentración, montos, excepciones)</v>
      </c>
      <c r="V9" s="14" t="str">
        <f>+VLOOKUP(Tabla1[[#This Row],[Riesgo]],Tabla6[],4,FALSE)</f>
        <v>Contabilidad y Finanzas (Contador / Gerente Financiero) (con seguimiento de Gerencia General / Comité de Riesgos)</v>
      </c>
      <c r="W9" s="14"/>
    </row>
    <row r="10" spans="1:23">
      <c r="A10" s="4"/>
      <c r="B10" s="2"/>
      <c r="C10" s="82"/>
      <c r="D10" s="5"/>
      <c r="E10" s="5"/>
      <c r="F10" s="5"/>
      <c r="G10" s="5"/>
      <c r="H10" s="5"/>
      <c r="I10" s="2"/>
      <c r="J10" s="2"/>
      <c r="K10" s="2"/>
      <c r="L10" s="5"/>
      <c r="M10" s="2"/>
      <c r="N10" s="5"/>
      <c r="O10" s="5"/>
      <c r="P10" s="5"/>
      <c r="Q10" s="5"/>
      <c r="R10" s="5"/>
      <c r="S10" s="5"/>
      <c r="T10" s="2"/>
    </row>
    <row r="11" spans="1:23">
      <c r="A11" s="4"/>
      <c r="B11" s="2"/>
      <c r="C11" s="82"/>
      <c r="D11" s="5"/>
      <c r="E11" s="5"/>
      <c r="F11" s="5"/>
      <c r="G11" s="5"/>
      <c r="H11" s="5"/>
      <c r="I11" s="2"/>
      <c r="J11" s="2"/>
      <c r="K11" s="2"/>
      <c r="L11" s="5"/>
      <c r="M11" s="2"/>
      <c r="N11" s="5"/>
      <c r="O11" s="5"/>
      <c r="P11" s="5"/>
      <c r="Q11" s="5"/>
      <c r="R11" s="5"/>
      <c r="S11" s="5"/>
      <c r="T11" s="2"/>
    </row>
    <row r="12" spans="1:23">
      <c r="A12" s="4"/>
      <c r="B12" s="2"/>
      <c r="C12" s="82"/>
      <c r="D12" s="5"/>
      <c r="E12" s="5"/>
      <c r="F12" s="5"/>
      <c r="G12" s="5"/>
      <c r="H12" s="5"/>
      <c r="I12" s="2"/>
      <c r="J12" s="2"/>
      <c r="K12" s="2"/>
      <c r="L12" s="5"/>
      <c r="M12" s="2"/>
      <c r="N12" s="5"/>
      <c r="O12" s="5"/>
      <c r="P12" s="5"/>
      <c r="Q12" s="5"/>
      <c r="R12" s="5"/>
      <c r="S12" s="5"/>
      <c r="T12" s="2"/>
    </row>
    <row r="13" spans="1:23">
      <c r="A13" s="4"/>
      <c r="B13" s="2"/>
      <c r="C13" s="82"/>
      <c r="D13" s="5"/>
      <c r="E13" s="5"/>
      <c r="F13" s="5"/>
      <c r="G13" s="5"/>
      <c r="H13" s="5"/>
      <c r="I13" s="2"/>
      <c r="J13" s="2"/>
      <c r="K13" s="2"/>
      <c r="L13" s="5"/>
      <c r="M13" s="2"/>
      <c r="N13" s="5"/>
      <c r="O13" s="5"/>
      <c r="P13" s="5"/>
      <c r="Q13" s="5"/>
      <c r="R13" s="5"/>
      <c r="S13" s="5"/>
      <c r="T13" s="2"/>
    </row>
    <row r="14" spans="1:23">
      <c r="A14" s="4"/>
      <c r="B14" s="2"/>
      <c r="C14" s="82"/>
      <c r="D14" s="5"/>
      <c r="E14" s="5"/>
      <c r="F14" s="5"/>
      <c r="G14" s="5"/>
      <c r="H14" s="5"/>
      <c r="I14" s="2"/>
      <c r="J14" s="2"/>
      <c r="K14" s="2"/>
      <c r="L14" s="5"/>
      <c r="M14" s="2"/>
      <c r="N14" s="5"/>
      <c r="O14" s="5"/>
      <c r="P14" s="5"/>
      <c r="Q14" s="5"/>
      <c r="R14" s="5"/>
      <c r="S14" s="5"/>
      <c r="T14" s="2"/>
    </row>
    <row r="15" spans="1:23">
      <c r="A15" s="2"/>
      <c r="B15" s="2"/>
      <c r="C15" s="82"/>
      <c r="D15" s="5"/>
      <c r="E15" s="5"/>
      <c r="F15" s="5"/>
      <c r="G15" s="5"/>
      <c r="H15" s="5"/>
      <c r="I15" s="2"/>
      <c r="J15" s="2"/>
      <c r="K15" s="2"/>
      <c r="L15" s="5"/>
      <c r="M15" s="2"/>
      <c r="N15" s="5"/>
      <c r="O15" s="5"/>
      <c r="P15" s="5"/>
      <c r="Q15" s="5"/>
      <c r="R15" s="5"/>
      <c r="S15" s="5"/>
      <c r="T15" s="2"/>
    </row>
    <row r="16" spans="1:23">
      <c r="A16" s="2"/>
      <c r="B16" s="2"/>
      <c r="C16" s="82"/>
      <c r="D16" s="5"/>
      <c r="E16" s="5"/>
      <c r="F16" s="5"/>
      <c r="G16" s="5"/>
      <c r="H16" s="5"/>
      <c r="I16" s="2"/>
      <c r="J16" s="2"/>
      <c r="K16" s="2"/>
      <c r="L16" s="5"/>
      <c r="M16" s="2"/>
      <c r="N16" s="5"/>
      <c r="O16" s="5"/>
      <c r="P16" s="5"/>
      <c r="Q16" s="5"/>
      <c r="R16" s="5"/>
      <c r="S16" s="5"/>
      <c r="T16" s="2"/>
    </row>
    <row r="17" spans="1:20">
      <c r="A17" s="2"/>
      <c r="B17" s="2"/>
      <c r="C17" s="82"/>
      <c r="D17" s="5"/>
      <c r="E17" s="5"/>
      <c r="F17" s="5"/>
      <c r="G17" s="5"/>
      <c r="H17" s="5"/>
      <c r="I17" s="2"/>
      <c r="J17" s="2"/>
      <c r="K17" s="2"/>
      <c r="L17" s="5"/>
      <c r="M17" s="2"/>
      <c r="N17" s="5"/>
      <c r="O17" s="5"/>
      <c r="P17" s="5"/>
      <c r="Q17" s="5"/>
      <c r="R17" s="5"/>
      <c r="S17" s="5"/>
      <c r="T17" s="2"/>
    </row>
    <row r="18" spans="1:20">
      <c r="A18" s="2"/>
      <c r="B18" s="2"/>
      <c r="C18" s="82"/>
      <c r="D18" s="5"/>
      <c r="E18" s="5"/>
      <c r="F18" s="5"/>
      <c r="G18" s="5"/>
      <c r="H18" s="5"/>
      <c r="I18" s="2"/>
      <c r="J18" s="2"/>
      <c r="K18" s="2"/>
      <c r="L18" s="5"/>
      <c r="M18" s="2"/>
      <c r="N18" s="5"/>
      <c r="O18" s="5"/>
      <c r="P18" s="5"/>
      <c r="Q18" s="5"/>
      <c r="R18" s="5"/>
      <c r="S18" s="5"/>
      <c r="T18" s="2"/>
    </row>
  </sheetData>
  <mergeCells count="4">
    <mergeCell ref="K3:L3"/>
    <mergeCell ref="K2:L2"/>
    <mergeCell ref="M3:N3"/>
    <mergeCell ref="M2:N2"/>
  </mergeCells>
  <conditionalFormatting sqref="O5:O9">
    <cfRule type="expression" dxfId="65" priority="1">
      <formula>ISNUMBER(SEARCH("Alto",O5))</formula>
    </cfRule>
    <cfRule type="expression" dxfId="64" priority="2">
      <formula>ISNUMBER(SEARCH("Bajo",O5))</formula>
    </cfRule>
    <cfRule type="expression" dxfId="63" priority="3">
      <formula>ISNUMBER(SEARCH("Medio",O5))</formula>
    </cfRule>
  </conditionalFormatting>
  <dataValidations count="1">
    <dataValidation type="list" allowBlank="1" showInputMessage="1" showErrorMessage="1" sqref="K3 M3">
      <formula1>"Favorable (Optimista),Esperado (Base), Adverso (Pesimista)"</formula1>
    </dataValidation>
  </dataValidations>
  <pageMargins left="0.7" right="0.7" top="0.75" bottom="0.75" header="0.3" footer="0.3"/>
  <legacy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Controles!$A:$A</xm:f>
          </x14:formula1>
          <xm:sqref>T5:T9</xm:sqref>
        </x14:dataValidation>
        <x14:dataValidation type="list" allowBlank="1" showInputMessage="1" showErrorMessage="1">
          <x14:formula1>
            <xm:f>Mejoras!$A:$A</xm:f>
          </x14:formula1>
          <xm:sqref>U5:U9</xm:sqref>
        </x14:dataValidation>
        <x14:dataValidation type="list" allowBlank="1" showInputMessage="1" showErrorMessage="1">
          <x14:formula1>
            <xm:f>Responsables!$A:$A</xm:f>
          </x14:formula1>
          <xm:sqref>V5:V9</xm:sqref>
        </x14:dataValidation>
        <x14:dataValidation type="list" allowBlank="1" showInputMessage="1" showErrorMessage="1">
          <x14:formula1>
            <xm:f>Riesgos!$A$2:$A$11</xm:f>
          </x14:formula1>
          <xm:sqref>B5:B9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A18"/>
  <sheetViews>
    <sheetView workbookViewId="0">
      <selection activeCell="A18" sqref="A1:A18"/>
    </sheetView>
  </sheetViews>
  <sheetFormatPr baseColWidth="10" defaultRowHeight="14.25"/>
  <cols>
    <col min="1" max="1" width="52.375" bestFit="1" customWidth="1"/>
  </cols>
  <sheetData>
    <row r="1" spans="1:1" ht="15">
      <c r="A1" s="1" t="s">
        <v>204</v>
      </c>
    </row>
    <row r="2" spans="1:1" ht="15">
      <c r="A2" s="1" t="s">
        <v>193</v>
      </c>
    </row>
    <row r="3" spans="1:1" ht="15">
      <c r="A3" s="1" t="s">
        <v>195</v>
      </c>
    </row>
    <row r="4" spans="1:1" ht="15">
      <c r="A4" s="1" t="s">
        <v>189</v>
      </c>
    </row>
    <row r="5" spans="1:1" ht="15">
      <c r="A5" s="1" t="s">
        <v>188</v>
      </c>
    </row>
    <row r="6" spans="1:1" ht="15">
      <c r="A6" s="1" t="s">
        <v>201</v>
      </c>
    </row>
    <row r="7" spans="1:1" ht="15">
      <c r="A7" s="1" t="s">
        <v>187</v>
      </c>
    </row>
    <row r="8" spans="1:1" ht="15">
      <c r="A8" s="1" t="s">
        <v>197</v>
      </c>
    </row>
    <row r="9" spans="1:1" ht="15">
      <c r="A9" s="1" t="s">
        <v>194</v>
      </c>
    </row>
    <row r="10" spans="1:1" ht="15">
      <c r="A10" s="1" t="s">
        <v>190</v>
      </c>
    </row>
    <row r="11" spans="1:1" ht="15">
      <c r="A11" s="1" t="s">
        <v>191</v>
      </c>
    </row>
    <row r="12" spans="1:1" ht="15">
      <c r="A12" s="1" t="s">
        <v>192</v>
      </c>
    </row>
    <row r="13" spans="1:1" ht="15">
      <c r="A13" s="1" t="s">
        <v>199</v>
      </c>
    </row>
    <row r="14" spans="1:1" ht="15">
      <c r="A14" s="1" t="s">
        <v>200</v>
      </c>
    </row>
    <row r="15" spans="1:1" ht="15">
      <c r="A15" s="1" t="s">
        <v>203</v>
      </c>
    </row>
    <row r="16" spans="1:1" ht="15">
      <c r="A16" s="1" t="s">
        <v>202</v>
      </c>
    </row>
    <row r="17" spans="1:1" ht="15">
      <c r="A17" s="1" t="s">
        <v>198</v>
      </c>
    </row>
    <row r="18" spans="1:1" ht="15">
      <c r="A18" s="1" t="s">
        <v>196</v>
      </c>
    </row>
  </sheetData>
  <sortState ref="A1:A35">
    <sortCondition ref="A1:A35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A25"/>
  <sheetViews>
    <sheetView workbookViewId="0">
      <selection sqref="A1:A25"/>
    </sheetView>
  </sheetViews>
  <sheetFormatPr baseColWidth="10" defaultRowHeight="14.25"/>
  <cols>
    <col min="1" max="1" width="80" bestFit="1" customWidth="1"/>
  </cols>
  <sheetData>
    <row r="1" spans="1:1" ht="15">
      <c r="A1" s="1" t="s">
        <v>160</v>
      </c>
    </row>
    <row r="2" spans="1:1" ht="15">
      <c r="A2" s="1" t="s">
        <v>171</v>
      </c>
    </row>
    <row r="3" spans="1:1" ht="15">
      <c r="A3" s="1" t="s">
        <v>165</v>
      </c>
    </row>
    <row r="4" spans="1:1" ht="15">
      <c r="A4" s="1" t="s">
        <v>168</v>
      </c>
    </row>
    <row r="5" spans="1:1" ht="15">
      <c r="A5" s="1" t="s">
        <v>178</v>
      </c>
    </row>
    <row r="6" spans="1:1" ht="15">
      <c r="A6" s="1" t="s">
        <v>164</v>
      </c>
    </row>
    <row r="7" spans="1:1" ht="15">
      <c r="A7" s="1" t="s">
        <v>167</v>
      </c>
    </row>
    <row r="8" spans="1:1" ht="15">
      <c r="A8" s="1" t="s">
        <v>181</v>
      </c>
    </row>
    <row r="9" spans="1:1" ht="15">
      <c r="A9" s="1" t="s">
        <v>161</v>
      </c>
    </row>
    <row r="10" spans="1:1" ht="15">
      <c r="A10" s="1" t="s">
        <v>182</v>
      </c>
    </row>
    <row r="11" spans="1:1" ht="15">
      <c r="A11" s="1" t="s">
        <v>174</v>
      </c>
    </row>
    <row r="12" spans="1:1" ht="15">
      <c r="A12" s="1" t="s">
        <v>184</v>
      </c>
    </row>
    <row r="13" spans="1:1" ht="15">
      <c r="A13" s="1" t="s">
        <v>177</v>
      </c>
    </row>
    <row r="14" spans="1:1" ht="15">
      <c r="A14" s="1" t="s">
        <v>162</v>
      </c>
    </row>
    <row r="15" spans="1:1" ht="15">
      <c r="A15" s="1" t="s">
        <v>163</v>
      </c>
    </row>
    <row r="16" spans="1:1" ht="15">
      <c r="A16" s="1" t="s">
        <v>172</v>
      </c>
    </row>
    <row r="17" spans="1:1" ht="15">
      <c r="A17" s="1" t="s">
        <v>176</v>
      </c>
    </row>
    <row r="18" spans="1:1" ht="15">
      <c r="A18" s="1" t="s">
        <v>173</v>
      </c>
    </row>
    <row r="19" spans="1:1" ht="15">
      <c r="A19" s="1" t="s">
        <v>166</v>
      </c>
    </row>
    <row r="20" spans="1:1" ht="15">
      <c r="A20" s="1" t="s">
        <v>179</v>
      </c>
    </row>
    <row r="21" spans="1:1" ht="15">
      <c r="A21" s="1" t="s">
        <v>170</v>
      </c>
    </row>
    <row r="22" spans="1:1" ht="15">
      <c r="A22" s="1" t="s">
        <v>183</v>
      </c>
    </row>
    <row r="23" spans="1:1" ht="15">
      <c r="A23" s="1" t="s">
        <v>175</v>
      </c>
    </row>
    <row r="24" spans="1:1" ht="15">
      <c r="A24" s="1" t="s">
        <v>169</v>
      </c>
    </row>
    <row r="25" spans="1:1" ht="15">
      <c r="A25" s="1" t="s">
        <v>180</v>
      </c>
    </row>
  </sheetData>
  <sortState ref="A1:A49">
    <sortCondition ref="A1:A49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A25"/>
  <sheetViews>
    <sheetView workbookViewId="0">
      <selection sqref="A1:A25"/>
    </sheetView>
  </sheetViews>
  <sheetFormatPr baseColWidth="10" defaultRowHeight="14.25"/>
  <cols>
    <col min="1" max="1" width="79.25" bestFit="1" customWidth="1"/>
  </cols>
  <sheetData>
    <row r="1" spans="1:1" ht="15">
      <c r="A1" s="1" t="s">
        <v>148</v>
      </c>
    </row>
    <row r="2" spans="1:1" ht="15">
      <c r="A2" s="1" t="s">
        <v>143</v>
      </c>
    </row>
    <row r="3" spans="1:1" ht="15">
      <c r="A3" s="1" t="s">
        <v>150</v>
      </c>
    </row>
    <row r="4" spans="1:1" ht="15">
      <c r="A4" s="1" t="s">
        <v>146</v>
      </c>
    </row>
    <row r="5" spans="1:1" ht="15">
      <c r="A5" s="1" t="s">
        <v>154</v>
      </c>
    </row>
    <row r="6" spans="1:1" ht="15">
      <c r="A6" s="1" t="s">
        <v>153</v>
      </c>
    </row>
    <row r="7" spans="1:1" ht="15">
      <c r="A7" s="1" t="s">
        <v>137</v>
      </c>
    </row>
    <row r="8" spans="1:1" ht="15">
      <c r="A8" s="1" t="s">
        <v>136</v>
      </c>
    </row>
    <row r="9" spans="1:1" ht="15">
      <c r="A9" s="1" t="s">
        <v>144</v>
      </c>
    </row>
    <row r="10" spans="1:1" ht="15">
      <c r="A10" s="1" t="s">
        <v>139</v>
      </c>
    </row>
    <row r="11" spans="1:1" ht="15">
      <c r="A11" s="1" t="s">
        <v>149</v>
      </c>
    </row>
    <row r="12" spans="1:1" ht="15">
      <c r="A12" s="1" t="s">
        <v>151</v>
      </c>
    </row>
    <row r="13" spans="1:1" ht="15">
      <c r="A13" s="1" t="s">
        <v>145</v>
      </c>
    </row>
    <row r="14" spans="1:1" ht="15">
      <c r="A14" s="1" t="s">
        <v>135</v>
      </c>
    </row>
    <row r="15" spans="1:1" ht="15">
      <c r="A15" s="1" t="s">
        <v>155</v>
      </c>
    </row>
    <row r="16" spans="1:1" ht="15">
      <c r="A16" s="1" t="s">
        <v>142</v>
      </c>
    </row>
    <row r="17" spans="1:1" ht="15">
      <c r="A17" s="1" t="s">
        <v>152</v>
      </c>
    </row>
    <row r="18" spans="1:1" ht="15">
      <c r="A18" s="1" t="s">
        <v>140</v>
      </c>
    </row>
    <row r="19" spans="1:1" ht="15">
      <c r="A19" s="1" t="s">
        <v>141</v>
      </c>
    </row>
    <row r="20" spans="1:1" ht="15">
      <c r="A20" s="1" t="s">
        <v>156</v>
      </c>
    </row>
    <row r="21" spans="1:1" ht="15">
      <c r="A21" s="1" t="s">
        <v>133</v>
      </c>
    </row>
    <row r="22" spans="1:1" ht="15">
      <c r="A22" s="1" t="s">
        <v>157</v>
      </c>
    </row>
    <row r="23" spans="1:1" ht="15">
      <c r="A23" s="1" t="s">
        <v>147</v>
      </c>
    </row>
    <row r="24" spans="1:1" ht="15">
      <c r="A24" s="1" t="s">
        <v>134</v>
      </c>
    </row>
    <row r="25" spans="1:1" ht="15">
      <c r="A25" s="1" t="s">
        <v>138</v>
      </c>
    </row>
  </sheetData>
  <sortState ref="A1:A49">
    <sortCondition ref="A1:A49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A10"/>
  <sheetViews>
    <sheetView workbookViewId="0">
      <selection activeCell="I22" sqref="I22"/>
    </sheetView>
  </sheetViews>
  <sheetFormatPr baseColWidth="10" defaultRowHeight="14.25"/>
  <cols>
    <col min="1" max="1" width="41.625" bestFit="1" customWidth="1"/>
  </cols>
  <sheetData>
    <row r="1" spans="1:1" ht="15">
      <c r="A1" s="1" t="s">
        <v>20</v>
      </c>
    </row>
    <row r="2" spans="1:1" ht="15">
      <c r="A2" s="1" t="s">
        <v>22</v>
      </c>
    </row>
    <row r="3" spans="1:1" ht="15">
      <c r="A3" s="1" t="s">
        <v>21</v>
      </c>
    </row>
    <row r="4" spans="1:1" ht="15">
      <c r="A4" s="1" t="s">
        <v>24</v>
      </c>
    </row>
    <row r="5" spans="1:1" ht="15">
      <c r="A5" s="1" t="s">
        <v>19</v>
      </c>
    </row>
    <row r="6" spans="1:1" ht="15">
      <c r="A6" s="1" t="s">
        <v>26</v>
      </c>
    </row>
    <row r="7" spans="1:1" ht="15">
      <c r="A7" s="1" t="s">
        <v>18</v>
      </c>
    </row>
    <row r="8" spans="1:1" ht="15">
      <c r="A8" s="1" t="s">
        <v>17</v>
      </c>
    </row>
    <row r="9" spans="1:1" ht="15">
      <c r="A9" s="1" t="s">
        <v>25</v>
      </c>
    </row>
    <row r="10" spans="1:1" ht="15">
      <c r="A10" s="1" t="s">
        <v>23</v>
      </c>
    </row>
  </sheetData>
  <sortState ref="A1:A19">
    <sortCondition ref="A1:A19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A25"/>
  <sheetViews>
    <sheetView workbookViewId="0">
      <selection activeCell="K22" sqref="K22"/>
    </sheetView>
  </sheetViews>
  <sheetFormatPr baseColWidth="10" defaultRowHeight="14.25"/>
  <sheetData>
    <row r="1" spans="1:1" ht="15">
      <c r="A1" s="1" t="s">
        <v>31</v>
      </c>
    </row>
    <row r="2" spans="1:1" ht="15">
      <c r="A2" s="1" t="s">
        <v>51</v>
      </c>
    </row>
    <row r="3" spans="1:1" ht="15">
      <c r="A3" s="1" t="s">
        <v>45</v>
      </c>
    </row>
    <row r="4" spans="1:1" ht="15">
      <c r="A4" s="1" t="s">
        <v>30</v>
      </c>
    </row>
    <row r="5" spans="1:1" ht="15">
      <c r="A5" s="1" t="s">
        <v>43</v>
      </c>
    </row>
    <row r="6" spans="1:1" ht="15">
      <c r="A6" s="1" t="s">
        <v>34</v>
      </c>
    </row>
    <row r="7" spans="1:1" ht="15">
      <c r="A7" s="1" t="s">
        <v>33</v>
      </c>
    </row>
    <row r="8" spans="1:1" ht="15">
      <c r="A8" s="1" t="s">
        <v>39</v>
      </c>
    </row>
    <row r="9" spans="1:1" ht="15">
      <c r="A9" s="1" t="s">
        <v>46</v>
      </c>
    </row>
    <row r="10" spans="1:1" ht="15">
      <c r="A10" s="1" t="s">
        <v>36</v>
      </c>
    </row>
    <row r="11" spans="1:1" ht="15">
      <c r="A11" s="1" t="s">
        <v>52</v>
      </c>
    </row>
    <row r="12" spans="1:1" ht="15">
      <c r="A12" s="1" t="s">
        <v>42</v>
      </c>
    </row>
    <row r="13" spans="1:1" ht="15">
      <c r="A13" s="1" t="s">
        <v>41</v>
      </c>
    </row>
    <row r="14" spans="1:1" ht="15">
      <c r="A14" s="1" t="s">
        <v>48</v>
      </c>
    </row>
    <row r="15" spans="1:1" ht="15">
      <c r="A15" s="1" t="s">
        <v>40</v>
      </c>
    </row>
    <row r="16" spans="1:1" ht="15">
      <c r="A16" s="1" t="s">
        <v>29</v>
      </c>
    </row>
    <row r="17" spans="1:1" ht="15">
      <c r="A17" s="1" t="s">
        <v>50</v>
      </c>
    </row>
    <row r="18" spans="1:1" ht="15">
      <c r="A18" s="1" t="s">
        <v>38</v>
      </c>
    </row>
    <row r="19" spans="1:1" ht="15">
      <c r="A19" s="1" t="s">
        <v>47</v>
      </c>
    </row>
    <row r="20" spans="1:1" ht="15">
      <c r="A20" s="1" t="s">
        <v>28</v>
      </c>
    </row>
    <row r="21" spans="1:1" ht="15">
      <c r="A21" s="1" t="s">
        <v>49</v>
      </c>
    </row>
    <row r="22" spans="1:1" ht="15">
      <c r="A22" s="1" t="s">
        <v>44</v>
      </c>
    </row>
    <row r="23" spans="1:1" ht="15">
      <c r="A23" s="1" t="s">
        <v>32</v>
      </c>
    </row>
    <row r="24" spans="1:1" ht="15">
      <c r="A24" s="1" t="s">
        <v>35</v>
      </c>
    </row>
    <row r="25" spans="1:1" ht="15">
      <c r="A25" s="1" t="s">
        <v>37</v>
      </c>
    </row>
  </sheetData>
  <sortState ref="A1:A49">
    <sortCondition ref="A1:A49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A20"/>
  <sheetViews>
    <sheetView workbookViewId="0">
      <selection activeCell="N18" sqref="N18"/>
    </sheetView>
  </sheetViews>
  <sheetFormatPr baseColWidth="10" defaultRowHeight="14.25"/>
  <sheetData>
    <row r="1" spans="1:1" ht="15">
      <c r="A1" s="1" t="s">
        <v>71</v>
      </c>
    </row>
    <row r="2" spans="1:1" ht="15">
      <c r="A2" s="1" t="s">
        <v>67</v>
      </c>
    </row>
    <row r="3" spans="1:1" ht="15">
      <c r="A3" s="1" t="s">
        <v>56</v>
      </c>
    </row>
    <row r="4" spans="1:1" ht="15">
      <c r="A4" s="1" t="s">
        <v>66</v>
      </c>
    </row>
    <row r="5" spans="1:1" ht="15">
      <c r="A5" s="1" t="s">
        <v>65</v>
      </c>
    </row>
    <row r="6" spans="1:1" ht="15">
      <c r="A6" s="1" t="s">
        <v>57</v>
      </c>
    </row>
    <row r="7" spans="1:1" ht="15">
      <c r="A7" s="1" t="s">
        <v>64</v>
      </c>
    </row>
    <row r="8" spans="1:1" ht="15">
      <c r="A8" s="1" t="s">
        <v>69</v>
      </c>
    </row>
    <row r="9" spans="1:1" ht="15">
      <c r="A9" s="1" t="s">
        <v>72</v>
      </c>
    </row>
    <row r="10" spans="1:1" ht="15">
      <c r="A10" s="1" t="s">
        <v>55</v>
      </c>
    </row>
    <row r="11" spans="1:1" ht="15">
      <c r="A11" s="1" t="s">
        <v>58</v>
      </c>
    </row>
    <row r="12" spans="1:1" ht="15">
      <c r="A12" s="1" t="s">
        <v>70</v>
      </c>
    </row>
    <row r="13" spans="1:1" ht="15">
      <c r="A13" s="1" t="s">
        <v>62</v>
      </c>
    </row>
    <row r="14" spans="1:1" ht="15">
      <c r="A14" s="1" t="s">
        <v>60</v>
      </c>
    </row>
    <row r="15" spans="1:1" ht="15">
      <c r="A15" s="1" t="s">
        <v>68</v>
      </c>
    </row>
    <row r="16" spans="1:1" ht="15">
      <c r="A16" s="1" t="s">
        <v>61</v>
      </c>
    </row>
    <row r="17" spans="1:1" ht="15">
      <c r="A17" s="1" t="s">
        <v>54</v>
      </c>
    </row>
    <row r="18" spans="1:1" ht="15">
      <c r="A18" s="1" t="s">
        <v>63</v>
      </c>
    </row>
    <row r="19" spans="1:1" ht="15">
      <c r="A19" s="1" t="s">
        <v>73</v>
      </c>
    </row>
    <row r="20" spans="1:1" ht="15">
      <c r="A20" s="1" t="s">
        <v>59</v>
      </c>
    </row>
  </sheetData>
  <sortState ref="A1:A39">
    <sortCondition ref="A1:A3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U12"/>
  <sheetViews>
    <sheetView tabSelected="1" workbookViewId="0">
      <selection activeCell="A2" sqref="A2"/>
    </sheetView>
  </sheetViews>
  <sheetFormatPr baseColWidth="10" defaultColWidth="11.375" defaultRowHeight="14.25"/>
  <cols>
    <col min="1" max="1" width="41.625" style="75" customWidth="1"/>
    <col min="2" max="2" width="27.75" style="75" bestFit="1" customWidth="1"/>
    <col min="3" max="5" width="27.75" style="75" customWidth="1"/>
    <col min="6" max="6" width="21.875" style="75" customWidth="1"/>
    <col min="7" max="7" width="50" style="75" customWidth="1"/>
    <col min="8" max="8" width="40.75" style="75" customWidth="1"/>
    <col min="9" max="11" width="13.375" style="75" customWidth="1"/>
    <col min="12" max="13" width="11.375" style="75"/>
    <col min="14" max="14" width="108.875" style="75" customWidth="1"/>
    <col min="15" max="15" width="11.375" style="75"/>
    <col min="16" max="21" width="91.125" style="75" customWidth="1"/>
    <col min="22" max="16384" width="11.375" style="75"/>
  </cols>
  <sheetData>
    <row r="1" spans="1:21" s="76" customFormat="1" ht="36">
      <c r="A1" s="76" t="s">
        <v>2</v>
      </c>
      <c r="B1" s="7" t="s">
        <v>242</v>
      </c>
      <c r="C1" s="7" t="s">
        <v>243</v>
      </c>
      <c r="D1" s="7" t="s">
        <v>244</v>
      </c>
      <c r="E1" s="7" t="s">
        <v>245</v>
      </c>
      <c r="F1" s="77" t="s">
        <v>208</v>
      </c>
      <c r="G1" s="77" t="s">
        <v>209</v>
      </c>
      <c r="H1" s="77" t="s">
        <v>210</v>
      </c>
      <c r="I1" s="77"/>
      <c r="J1" s="77"/>
      <c r="K1" s="77"/>
    </row>
    <row r="2" spans="1:21" ht="57">
      <c r="A2" s="73" t="s">
        <v>6</v>
      </c>
      <c r="B2" s="72" t="s">
        <v>246</v>
      </c>
      <c r="C2" s="72" t="s">
        <v>19</v>
      </c>
      <c r="D2" s="72" t="s">
        <v>247</v>
      </c>
      <c r="E2" s="72" t="s">
        <v>74</v>
      </c>
      <c r="F2" s="73" t="s">
        <v>211</v>
      </c>
      <c r="G2" s="74" t="s">
        <v>212</v>
      </c>
      <c r="H2" s="73" t="s">
        <v>213</v>
      </c>
      <c r="I2" s="73"/>
      <c r="J2" s="73"/>
      <c r="K2" s="73"/>
      <c r="N2" s="7" t="s">
        <v>2</v>
      </c>
      <c r="P2" s="7" t="s">
        <v>243</v>
      </c>
      <c r="Q2" s="7" t="s">
        <v>244</v>
      </c>
      <c r="R2" s="7" t="s">
        <v>245</v>
      </c>
      <c r="S2" s="7" t="s">
        <v>208</v>
      </c>
      <c r="T2" s="7" t="s">
        <v>209</v>
      </c>
      <c r="U2" s="7" t="s">
        <v>210</v>
      </c>
    </row>
    <row r="3" spans="1:21" ht="60">
      <c r="A3" s="73" t="s">
        <v>13</v>
      </c>
      <c r="B3" s="72" t="s">
        <v>250</v>
      </c>
      <c r="C3" s="72" t="s">
        <v>25</v>
      </c>
      <c r="D3" s="72" t="s">
        <v>251</v>
      </c>
      <c r="E3" s="72" t="s">
        <v>252</v>
      </c>
      <c r="F3" s="73" t="s">
        <v>215</v>
      </c>
      <c r="G3" s="74" t="s">
        <v>216</v>
      </c>
      <c r="H3" s="73" t="s">
        <v>217</v>
      </c>
      <c r="I3" s="73"/>
      <c r="J3" s="73"/>
      <c r="K3" s="73"/>
      <c r="N3" s="72" t="s">
        <v>16</v>
      </c>
      <c r="P3" s="72" t="s">
        <v>19</v>
      </c>
      <c r="Q3" s="72" t="s">
        <v>247</v>
      </c>
      <c r="R3" s="72" t="s">
        <v>74</v>
      </c>
      <c r="S3" s="72" t="s">
        <v>211</v>
      </c>
      <c r="T3" s="71" t="s">
        <v>248</v>
      </c>
      <c r="U3" s="72" t="s">
        <v>249</v>
      </c>
    </row>
    <row r="4" spans="1:21" ht="60">
      <c r="A4" s="73" t="s">
        <v>14</v>
      </c>
      <c r="B4" s="72" t="s">
        <v>255</v>
      </c>
      <c r="C4" s="72" t="s">
        <v>289</v>
      </c>
      <c r="D4" s="72" t="s">
        <v>257</v>
      </c>
      <c r="E4" s="72" t="s">
        <v>258</v>
      </c>
      <c r="F4" s="73" t="s">
        <v>211</v>
      </c>
      <c r="G4" s="74" t="s">
        <v>219</v>
      </c>
      <c r="H4" s="73" t="s">
        <v>220</v>
      </c>
      <c r="I4" s="73"/>
      <c r="J4" s="73"/>
      <c r="K4" s="73"/>
      <c r="N4" s="72" t="s">
        <v>214</v>
      </c>
      <c r="P4" s="72" t="s">
        <v>25</v>
      </c>
      <c r="Q4" s="72" t="s">
        <v>251</v>
      </c>
      <c r="R4" s="72" t="s">
        <v>252</v>
      </c>
      <c r="S4" s="72" t="s">
        <v>215</v>
      </c>
      <c r="T4" s="71" t="s">
        <v>253</v>
      </c>
      <c r="U4" s="72" t="s">
        <v>254</v>
      </c>
    </row>
    <row r="5" spans="1:21" ht="45">
      <c r="A5" s="73" t="s">
        <v>9</v>
      </c>
      <c r="B5" s="72" t="s">
        <v>221</v>
      </c>
      <c r="C5" s="72" t="s">
        <v>19</v>
      </c>
      <c r="D5" s="72" t="s">
        <v>261</v>
      </c>
      <c r="E5" s="72" t="s">
        <v>132</v>
      </c>
      <c r="F5" s="73" t="s">
        <v>221</v>
      </c>
      <c r="G5" s="74" t="s">
        <v>222</v>
      </c>
      <c r="H5" s="73" t="s">
        <v>223</v>
      </c>
      <c r="I5" s="73"/>
      <c r="J5" s="73"/>
      <c r="K5" s="73"/>
      <c r="N5" s="72" t="s">
        <v>218</v>
      </c>
      <c r="P5" s="72" t="s">
        <v>256</v>
      </c>
      <c r="Q5" s="72" t="s">
        <v>257</v>
      </c>
      <c r="R5" s="72" t="s">
        <v>258</v>
      </c>
      <c r="S5" s="72" t="s">
        <v>211</v>
      </c>
      <c r="T5" s="71" t="s">
        <v>259</v>
      </c>
      <c r="U5" s="72" t="s">
        <v>260</v>
      </c>
    </row>
    <row r="6" spans="1:21" ht="57">
      <c r="A6" s="73" t="s">
        <v>8</v>
      </c>
      <c r="B6" s="72" t="s">
        <v>264</v>
      </c>
      <c r="C6" s="72" t="s">
        <v>290</v>
      </c>
      <c r="D6" s="72" t="s">
        <v>266</v>
      </c>
      <c r="E6" s="72" t="s">
        <v>132</v>
      </c>
      <c r="F6" s="73" t="s">
        <v>221</v>
      </c>
      <c r="G6" s="74" t="s">
        <v>225</v>
      </c>
      <c r="H6" s="73" t="s">
        <v>226</v>
      </c>
      <c r="I6" s="73"/>
      <c r="J6" s="73"/>
      <c r="K6" s="73"/>
      <c r="N6" s="72" t="s">
        <v>131</v>
      </c>
      <c r="P6" s="72" t="s">
        <v>19</v>
      </c>
      <c r="Q6" s="72" t="s">
        <v>261</v>
      </c>
      <c r="R6" s="72" t="s">
        <v>132</v>
      </c>
      <c r="S6" s="72" t="s">
        <v>221</v>
      </c>
      <c r="T6" s="71" t="s">
        <v>262</v>
      </c>
      <c r="U6" s="72" t="s">
        <v>263</v>
      </c>
    </row>
    <row r="7" spans="1:21" ht="57">
      <c r="A7" s="73" t="s">
        <v>10</v>
      </c>
      <c r="B7" s="72" t="s">
        <v>269</v>
      </c>
      <c r="C7" s="72" t="s">
        <v>26</v>
      </c>
      <c r="D7" s="72" t="s">
        <v>50</v>
      </c>
      <c r="E7" s="72" t="s">
        <v>270</v>
      </c>
      <c r="F7" s="73" t="s">
        <v>211</v>
      </c>
      <c r="G7" s="74" t="s">
        <v>228</v>
      </c>
      <c r="H7" s="73" t="s">
        <v>229</v>
      </c>
      <c r="I7" s="73"/>
      <c r="J7" s="73"/>
      <c r="K7" s="73"/>
      <c r="N7" s="72" t="s">
        <v>224</v>
      </c>
      <c r="P7" s="72" t="s">
        <v>265</v>
      </c>
      <c r="Q7" s="72" t="s">
        <v>266</v>
      </c>
      <c r="R7" s="72" t="s">
        <v>132</v>
      </c>
      <c r="S7" s="72" t="s">
        <v>221</v>
      </c>
      <c r="T7" s="71" t="s">
        <v>267</v>
      </c>
      <c r="U7" s="72" t="s">
        <v>268</v>
      </c>
    </row>
    <row r="8" spans="1:21" ht="45">
      <c r="A8" s="73" t="s">
        <v>12</v>
      </c>
      <c r="B8" s="72" t="s">
        <v>273</v>
      </c>
      <c r="C8" s="72" t="s">
        <v>25</v>
      </c>
      <c r="D8" s="72" t="s">
        <v>44</v>
      </c>
      <c r="E8" s="72" t="s">
        <v>274</v>
      </c>
      <c r="F8" s="73" t="s">
        <v>215</v>
      </c>
      <c r="G8" s="74" t="s">
        <v>231</v>
      </c>
      <c r="H8" s="73" t="s">
        <v>232</v>
      </c>
      <c r="I8" s="73"/>
      <c r="J8" s="73"/>
      <c r="K8" s="73"/>
      <c r="N8" s="72" t="s">
        <v>227</v>
      </c>
      <c r="P8" s="72" t="s">
        <v>26</v>
      </c>
      <c r="Q8" s="72" t="s">
        <v>50</v>
      </c>
      <c r="R8" s="72" t="s">
        <v>270</v>
      </c>
      <c r="S8" s="72" t="s">
        <v>211</v>
      </c>
      <c r="T8" s="71" t="s">
        <v>271</v>
      </c>
      <c r="U8" s="72" t="s">
        <v>272</v>
      </c>
    </row>
    <row r="9" spans="1:21" ht="60">
      <c r="A9" s="73" t="s">
        <v>11</v>
      </c>
      <c r="B9" s="72" t="s">
        <v>277</v>
      </c>
      <c r="C9" s="72" t="s">
        <v>23</v>
      </c>
      <c r="D9" s="72" t="s">
        <v>291</v>
      </c>
      <c r="E9" s="72" t="s">
        <v>279</v>
      </c>
      <c r="F9" s="73" t="s">
        <v>215</v>
      </c>
      <c r="G9" s="74" t="s">
        <v>234</v>
      </c>
      <c r="H9" s="73" t="s">
        <v>235</v>
      </c>
      <c r="I9" s="73"/>
      <c r="J9" s="73"/>
      <c r="K9" s="73"/>
      <c r="N9" s="72" t="s">
        <v>230</v>
      </c>
      <c r="P9" s="72" t="s">
        <v>25</v>
      </c>
      <c r="Q9" s="72" t="s">
        <v>44</v>
      </c>
      <c r="R9" s="72" t="s">
        <v>274</v>
      </c>
      <c r="S9" s="72" t="s">
        <v>215</v>
      </c>
      <c r="T9" s="71" t="s">
        <v>275</v>
      </c>
      <c r="U9" s="72" t="s">
        <v>276</v>
      </c>
    </row>
    <row r="10" spans="1:21" ht="45">
      <c r="A10" s="73" t="s">
        <v>15</v>
      </c>
      <c r="B10" s="72" t="s">
        <v>221</v>
      </c>
      <c r="C10" s="72" t="s">
        <v>23</v>
      </c>
      <c r="D10" s="72" t="s">
        <v>282</v>
      </c>
      <c r="E10" s="72" t="s">
        <v>292</v>
      </c>
      <c r="F10" s="73" t="s">
        <v>221</v>
      </c>
      <c r="G10" s="74" t="s">
        <v>237</v>
      </c>
      <c r="H10" s="73" t="s">
        <v>238</v>
      </c>
      <c r="I10" s="73"/>
      <c r="J10" s="73"/>
      <c r="K10" s="73"/>
      <c r="N10" s="72" t="s">
        <v>233</v>
      </c>
      <c r="P10" s="72" t="s">
        <v>23</v>
      </c>
      <c r="Q10" s="72" t="s">
        <v>278</v>
      </c>
      <c r="R10" s="72" t="s">
        <v>279</v>
      </c>
      <c r="S10" s="72" t="s">
        <v>215</v>
      </c>
      <c r="T10" s="71" t="s">
        <v>280</v>
      </c>
      <c r="U10" s="72" t="s">
        <v>281</v>
      </c>
    </row>
    <row r="11" spans="1:21" ht="45">
      <c r="A11" s="73" t="s">
        <v>7</v>
      </c>
      <c r="B11" s="72" t="s">
        <v>246</v>
      </c>
      <c r="C11" s="72" t="s">
        <v>19</v>
      </c>
      <c r="D11" s="72" t="s">
        <v>286</v>
      </c>
      <c r="E11" s="72" t="s">
        <v>74</v>
      </c>
      <c r="F11" s="73" t="s">
        <v>211</v>
      </c>
      <c r="G11" s="74" t="s">
        <v>240</v>
      </c>
      <c r="H11" s="73" t="s">
        <v>241</v>
      </c>
      <c r="I11" s="73"/>
      <c r="J11" s="73"/>
      <c r="K11" s="73"/>
      <c r="N11" s="72" t="s">
        <v>236</v>
      </c>
      <c r="P11" s="72" t="s">
        <v>23</v>
      </c>
      <c r="Q11" s="72" t="s">
        <v>282</v>
      </c>
      <c r="R11" s="72" t="s">
        <v>283</v>
      </c>
      <c r="S11" s="72" t="s">
        <v>221</v>
      </c>
      <c r="T11" s="71" t="s">
        <v>284</v>
      </c>
      <c r="U11" s="72" t="s">
        <v>285</v>
      </c>
    </row>
    <row r="12" spans="1:21" ht="15">
      <c r="N12" s="72" t="s">
        <v>239</v>
      </c>
      <c r="P12" s="72" t="s">
        <v>19</v>
      </c>
      <c r="Q12" s="72" t="s">
        <v>286</v>
      </c>
      <c r="R12" s="72" t="s">
        <v>74</v>
      </c>
      <c r="S12" s="72" t="s">
        <v>211</v>
      </c>
      <c r="T12" s="71" t="s">
        <v>287</v>
      </c>
      <c r="U12" s="72" t="s">
        <v>288</v>
      </c>
    </row>
  </sheetData>
  <sortState ref="A1:A19">
    <sortCondition ref="A1:A19"/>
  </sortState>
  <phoneticPr fontId="6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G12"/>
  <sheetViews>
    <sheetView workbookViewId="0">
      <selection activeCell="E3" sqref="E3"/>
    </sheetView>
  </sheetViews>
  <sheetFormatPr baseColWidth="10" defaultColWidth="91" defaultRowHeight="14.25"/>
  <cols>
    <col min="1" max="1" width="71.25" bestFit="1" customWidth="1"/>
    <col min="2" max="3" width="20.25" customWidth="1"/>
    <col min="4" max="4" width="24" customWidth="1"/>
    <col min="5" max="5" width="18.875" style="86" customWidth="1"/>
    <col min="6" max="6" width="20.375" bestFit="1" customWidth="1"/>
    <col min="7" max="7" width="90.625" bestFit="1" customWidth="1"/>
  </cols>
  <sheetData>
    <row r="1" spans="1:7">
      <c r="C1" s="85">
        <f>+IF('matriz de riesgos'!K3="Favorable (Optimista)",0.25,IF('matriz de riesgos'!K3="Esperado (Base)",0.5,IF('matriz de riesgos'!K3="Adverso (Pesimista)",0.95,"")))</f>
        <v>0.5</v>
      </c>
      <c r="E1" s="88">
        <f>+IF('matriz de riesgos'!M3="Favorable (Optimista)",0.25,IF('matriz de riesgos'!M3="Esperado (Base)",0.5,IF('matriz de riesgos'!M3="Adverso (Pesimista)",0.95,"")))</f>
        <v>0.5</v>
      </c>
    </row>
    <row r="2" spans="1:7" s="3" customFormat="1" ht="30">
      <c r="A2" s="7" t="s">
        <v>2</v>
      </c>
      <c r="B2" s="7" t="s">
        <v>293</v>
      </c>
      <c r="C2" s="7" t="s">
        <v>327</v>
      </c>
      <c r="D2" s="7" t="s">
        <v>294</v>
      </c>
      <c r="E2" s="87" t="s">
        <v>328</v>
      </c>
      <c r="F2" s="7" t="s">
        <v>295</v>
      </c>
      <c r="G2" s="7" t="s">
        <v>296</v>
      </c>
    </row>
    <row r="3" spans="1:7" ht="28.5">
      <c r="A3" s="71" t="s">
        <v>16</v>
      </c>
      <c r="B3" s="5" t="s">
        <v>297</v>
      </c>
      <c r="C3" s="5">
        <f>ROUNDUP((LEFT(Tabla5[[#This Row],[Ocurrencia estimada (10 años)]],1)+$C$1*(MID(Tabla5[[#This Row],[Ocurrencia estimada (10 años)]],3,2)-LEFT(Tabla5[[#This Row],[Ocurrencia estimada (10 años)]],1)))/2,0)</f>
        <v>4</v>
      </c>
      <c r="D3" s="7" t="s">
        <v>298</v>
      </c>
      <c r="E3" s="90">
        <f>(VALUE(LEFT(Tabla5[[#This Row],[Impacto estimado por ocurrencia (% cartera)]],SEARCH("–",Tabla5[[#This Row],[Impacto estimado por ocurrencia (% cartera)]])-1))+$E$1*(VALUE(RIGHT(Tabla5[[#This Row],[Impacto estimado por ocurrencia (% cartera)]],LEN(Tabla5[[#This Row],[Impacto estimado por ocurrencia (% cartera)]])-SEARCH("–",Tabla5[[#This Row],[Impacto estimado por ocurrencia (% cartera)]])))-VALUE(LEFT(Tabla5[[#This Row],[Impacto estimado por ocurrencia (% cartera)]],SEARCH("–",Tabla5[[#This Row],[Impacto estimado por ocurrencia (% cartera)]])-1))))</f>
        <v>2.75E-2</v>
      </c>
      <c r="F3" s="71" t="s">
        <v>299</v>
      </c>
      <c r="G3" s="71" t="s">
        <v>300</v>
      </c>
    </row>
    <row r="4" spans="1:7" ht="28.5">
      <c r="A4" s="71" t="s">
        <v>214</v>
      </c>
      <c r="B4" s="5" t="s">
        <v>301</v>
      </c>
      <c r="C4" s="5">
        <f>ROUNDUP((LEFT(Tabla5[[#This Row],[Ocurrencia estimada (10 años)]],1)+$C$1*(MID(Tabla5[[#This Row],[Ocurrencia estimada (10 años)]],3,2)-LEFT(Tabla5[[#This Row],[Ocurrencia estimada (10 años)]],1)))/2,0)</f>
        <v>1</v>
      </c>
      <c r="D4" s="7" t="s">
        <v>302</v>
      </c>
      <c r="E4" s="90">
        <f>(VALUE(LEFT(Tabla5[[#This Row],[Impacto estimado por ocurrencia (% cartera)]],SEARCH("–",Tabla5[[#This Row],[Impacto estimado por ocurrencia (% cartera)]])-1))+$E$1*(VALUE(RIGHT(Tabla5[[#This Row],[Impacto estimado por ocurrencia (% cartera)]],LEN(Tabla5[[#This Row],[Impacto estimado por ocurrencia (% cartera)]])-SEARCH("–",Tabla5[[#This Row],[Impacto estimado por ocurrencia (% cartera)]])))-VALUE(LEFT(Tabla5[[#This Row],[Impacto estimado por ocurrencia (% cartera)]],SEARCH("–",Tabla5[[#This Row],[Impacto estimado por ocurrencia (% cartera)]])-1))))</f>
        <v>7.0000000000000001E-3</v>
      </c>
      <c r="F4" s="71" t="s">
        <v>303</v>
      </c>
      <c r="G4" s="84" t="s">
        <v>304</v>
      </c>
    </row>
    <row r="5" spans="1:7" ht="28.5">
      <c r="A5" s="71" t="s">
        <v>218</v>
      </c>
      <c r="B5" s="5" t="s">
        <v>305</v>
      </c>
      <c r="C5" s="5">
        <f>ROUNDUP((LEFT(Tabla5[[#This Row],[Ocurrencia estimada (10 años)]],1)+$C$1*(MID(Tabla5[[#This Row],[Ocurrencia estimada (10 años)]],3,2)-LEFT(Tabla5[[#This Row],[Ocurrencia estimada (10 años)]],1)))/2,0)</f>
        <v>4</v>
      </c>
      <c r="D5" s="7" t="s">
        <v>306</v>
      </c>
      <c r="E5" s="90">
        <f>(VALUE(LEFT(Tabla5[[#This Row],[Impacto estimado por ocurrencia (% cartera)]],SEARCH("–",Tabla5[[#This Row],[Impacto estimado por ocurrencia (% cartera)]])-1))+$E$1*(VALUE(RIGHT(Tabla5[[#This Row],[Impacto estimado por ocurrencia (% cartera)]],LEN(Tabla5[[#This Row],[Impacto estimado por ocurrencia (% cartera)]])-SEARCH("–",Tabla5[[#This Row],[Impacto estimado por ocurrencia (% cartera)]])))-VALUE(LEFT(Tabla5[[#This Row],[Impacto estimado por ocurrencia (% cartera)]],SEARCH("–",Tabla5[[#This Row],[Impacto estimado por ocurrencia (% cartera)]])-1))))</f>
        <v>4.5000000000000005E-3</v>
      </c>
      <c r="F5" s="71" t="s">
        <v>303</v>
      </c>
      <c r="G5" s="84" t="s">
        <v>307</v>
      </c>
    </row>
    <row r="6" spans="1:7" ht="28.5">
      <c r="A6" s="71" t="s">
        <v>131</v>
      </c>
      <c r="B6" s="5" t="s">
        <v>308</v>
      </c>
      <c r="C6" s="5">
        <f>ROUNDUP((LEFT(Tabla5[[#This Row],[Ocurrencia estimada (10 años)]],1)+$C$1*(MID(Tabla5[[#This Row],[Ocurrencia estimada (10 años)]],3,2)-LEFT(Tabla5[[#This Row],[Ocurrencia estimada (10 años)]],1)))/2,0)</f>
        <v>3</v>
      </c>
      <c r="D6" s="7" t="s">
        <v>309</v>
      </c>
      <c r="E6" s="90">
        <f>(VALUE(LEFT(Tabla5[[#This Row],[Impacto estimado por ocurrencia (% cartera)]],SEARCH("–",Tabla5[[#This Row],[Impacto estimado por ocurrencia (% cartera)]])-1))+$E$1*(VALUE(RIGHT(Tabla5[[#This Row],[Impacto estimado por ocurrencia (% cartera)]],LEN(Tabla5[[#This Row],[Impacto estimado por ocurrencia (% cartera)]])-SEARCH("–",Tabla5[[#This Row],[Impacto estimado por ocurrencia (% cartera)]])))-VALUE(LEFT(Tabla5[[#This Row],[Impacto estimado por ocurrencia (% cartera)]],SEARCH("–",Tabla5[[#This Row],[Impacto estimado por ocurrencia (% cartera)]])-1))))</f>
        <v>2.2500000000000003E-3</v>
      </c>
      <c r="F6" s="71" t="s">
        <v>299</v>
      </c>
      <c r="G6" s="71" t="s">
        <v>310</v>
      </c>
    </row>
    <row r="7" spans="1:7" ht="28.5">
      <c r="A7" s="71" t="s">
        <v>224</v>
      </c>
      <c r="B7" s="5" t="s">
        <v>311</v>
      </c>
      <c r="C7" s="5">
        <f>ROUNDUP((LEFT(Tabla5[[#This Row],[Ocurrencia estimada (10 años)]],1)+$C$1*(MID(Tabla5[[#This Row],[Ocurrencia estimada (10 años)]],3,2)-LEFT(Tabla5[[#This Row],[Ocurrencia estimada (10 años)]],1)))/2,0)</f>
        <v>2</v>
      </c>
      <c r="D7" s="7" t="s">
        <v>312</v>
      </c>
      <c r="E7" s="90">
        <f>(VALUE(LEFT(Tabla5[[#This Row],[Impacto estimado por ocurrencia (% cartera)]],SEARCH("–",Tabla5[[#This Row],[Impacto estimado por ocurrencia (% cartera)]])-1))+$E$1*(VALUE(RIGHT(Tabla5[[#This Row],[Impacto estimado por ocurrencia (% cartera)]],LEN(Tabla5[[#This Row],[Impacto estimado por ocurrencia (% cartera)]])-SEARCH("–",Tabla5[[#This Row],[Impacto estimado por ocurrencia (% cartera)]])))-VALUE(LEFT(Tabla5[[#This Row],[Impacto estimado por ocurrencia (% cartera)]],SEARCH("–",Tabla5[[#This Row],[Impacto estimado por ocurrencia (% cartera)]])-1))))</f>
        <v>6.0000000000000001E-3</v>
      </c>
      <c r="F7" s="71" t="s">
        <v>303</v>
      </c>
      <c r="G7" s="71" t="s">
        <v>313</v>
      </c>
    </row>
    <row r="8" spans="1:7" ht="28.5">
      <c r="A8" s="71" t="s">
        <v>227</v>
      </c>
      <c r="B8" s="5" t="s">
        <v>314</v>
      </c>
      <c r="C8" s="5">
        <f>ROUNDUP((LEFT(Tabla5[[#This Row],[Ocurrencia estimada (10 años)]],1)+$C$1*(MID(Tabla5[[#This Row],[Ocurrencia estimada (10 años)]],3,2)-LEFT(Tabla5[[#This Row],[Ocurrencia estimada (10 años)]],1)))/2,0)</f>
        <v>2</v>
      </c>
      <c r="D8" s="7" t="s">
        <v>315</v>
      </c>
      <c r="E8" s="90">
        <f>(VALUE(LEFT(Tabla5[[#This Row],[Impacto estimado por ocurrencia (% cartera)]],SEARCH("–",Tabla5[[#This Row],[Impacto estimado por ocurrencia (% cartera)]])-1))+$E$1*(VALUE(RIGHT(Tabla5[[#This Row],[Impacto estimado por ocurrencia (% cartera)]],LEN(Tabla5[[#This Row],[Impacto estimado por ocurrencia (% cartera)]])-SEARCH("–",Tabla5[[#This Row],[Impacto estimado por ocurrencia (% cartera)]])))-VALUE(LEFT(Tabla5[[#This Row],[Impacto estimado por ocurrencia (% cartera)]],SEARCH("–",Tabla5[[#This Row],[Impacto estimado por ocurrencia (% cartera)]])-1))))</f>
        <v>1.75E-3</v>
      </c>
      <c r="F8" s="71" t="s">
        <v>299</v>
      </c>
      <c r="G8" s="71" t="s">
        <v>316</v>
      </c>
    </row>
    <row r="9" spans="1:7" ht="28.5">
      <c r="A9" s="71" t="s">
        <v>230</v>
      </c>
      <c r="B9" s="5" t="s">
        <v>311</v>
      </c>
      <c r="C9" s="5">
        <f>ROUNDUP((LEFT(Tabla5[[#This Row],[Ocurrencia estimada (10 años)]],1)+$C$1*(MID(Tabla5[[#This Row],[Ocurrencia estimada (10 años)]],3,2)-LEFT(Tabla5[[#This Row],[Ocurrencia estimada (10 años)]],1)))/2,0)</f>
        <v>2</v>
      </c>
      <c r="D9" s="7" t="s">
        <v>317</v>
      </c>
      <c r="E9" s="90">
        <f>(VALUE(LEFT(Tabla5[[#This Row],[Impacto estimado por ocurrencia (% cartera)]],SEARCH("–",Tabla5[[#This Row],[Impacto estimado por ocurrencia (% cartera)]])-1))+$E$1*(VALUE(RIGHT(Tabla5[[#This Row],[Impacto estimado por ocurrencia (% cartera)]],LEN(Tabla5[[#This Row],[Impacto estimado por ocurrencia (% cartera)]])-SEARCH("–",Tabla5[[#This Row],[Impacto estimado por ocurrencia (% cartera)]])))-VALUE(LEFT(Tabla5[[#This Row],[Impacto estimado por ocurrencia (% cartera)]],SEARCH("–",Tabla5[[#This Row],[Impacto estimado por ocurrencia (% cartera)]])-1))))</f>
        <v>4.0000000000000001E-3</v>
      </c>
      <c r="F9" s="71" t="s">
        <v>303</v>
      </c>
      <c r="G9" s="71" t="s">
        <v>318</v>
      </c>
    </row>
    <row r="10" spans="1:7" ht="28.5">
      <c r="A10" s="71" t="s">
        <v>233</v>
      </c>
      <c r="B10" s="5" t="s">
        <v>319</v>
      </c>
      <c r="C10" s="5">
        <f>ROUNDUP((LEFT(Tabla5[[#This Row],[Ocurrencia estimada (10 años)]],1)+$C$1*(MID(Tabla5[[#This Row],[Ocurrencia estimada (10 años)]],3,2)-LEFT(Tabla5[[#This Row],[Ocurrencia estimada (10 años)]],1)))/2,0)</f>
        <v>2</v>
      </c>
      <c r="D10" s="7" t="s">
        <v>320</v>
      </c>
      <c r="E10" s="90">
        <f>(VALUE(LEFT(Tabla5[[#This Row],[Impacto estimado por ocurrencia (% cartera)]],SEARCH("–",Tabla5[[#This Row],[Impacto estimado por ocurrencia (% cartera)]])-1))+$E$1*(VALUE(RIGHT(Tabla5[[#This Row],[Impacto estimado por ocurrencia (% cartera)]],LEN(Tabla5[[#This Row],[Impacto estimado por ocurrencia (% cartera)]])-SEARCH("–",Tabla5[[#This Row],[Impacto estimado por ocurrencia (% cartera)]])))-VALUE(LEFT(Tabla5[[#This Row],[Impacto estimado por ocurrencia (% cartera)]],SEARCH("–",Tabla5[[#This Row],[Impacto estimado por ocurrencia (% cartera)]])-1))))</f>
        <v>9.0000000000000011E-3</v>
      </c>
      <c r="F10" s="71" t="s">
        <v>303</v>
      </c>
      <c r="G10" s="71" t="s">
        <v>321</v>
      </c>
    </row>
    <row r="11" spans="1:7" ht="28.5">
      <c r="A11" s="71" t="s">
        <v>236</v>
      </c>
      <c r="B11" s="5" t="s">
        <v>314</v>
      </c>
      <c r="C11" s="5">
        <f>ROUNDUP((LEFT(Tabla5[[#This Row],[Ocurrencia estimada (10 años)]],1)+$C$1*(MID(Tabla5[[#This Row],[Ocurrencia estimada (10 años)]],3,2)-LEFT(Tabla5[[#This Row],[Ocurrencia estimada (10 años)]],1)))/2,0)</f>
        <v>2</v>
      </c>
      <c r="D11" s="7" t="s">
        <v>322</v>
      </c>
      <c r="E11" s="90">
        <f>(VALUE(LEFT(Tabla5[[#This Row],[Impacto estimado por ocurrencia (% cartera)]],SEARCH("–",Tabla5[[#This Row],[Impacto estimado por ocurrencia (% cartera)]])-1))+$E$1*(VALUE(RIGHT(Tabla5[[#This Row],[Impacto estimado por ocurrencia (% cartera)]],LEN(Tabla5[[#This Row],[Impacto estimado por ocurrencia (% cartera)]])-SEARCH("–",Tabla5[[#This Row],[Impacto estimado por ocurrencia (% cartera)]])))-VALUE(LEFT(Tabla5[[#This Row],[Impacto estimado por ocurrencia (% cartera)]],SEARCH("–",Tabla5[[#This Row],[Impacto estimado por ocurrencia (% cartera)]])-1))))</f>
        <v>2.7500000000000003E-3</v>
      </c>
      <c r="F11" s="71" t="s">
        <v>303</v>
      </c>
      <c r="G11" s="71" t="s">
        <v>323</v>
      </c>
    </row>
    <row r="12" spans="1:7" ht="28.5">
      <c r="A12" s="71" t="s">
        <v>239</v>
      </c>
      <c r="B12" s="5" t="s">
        <v>324</v>
      </c>
      <c r="C12" s="5">
        <f>ROUNDUP((LEFT(Tabla5[[#This Row],[Ocurrencia estimada (10 años)]],1)+$C$1*(MID(Tabla5[[#This Row],[Ocurrencia estimada (10 años)]],3,2)-LEFT(Tabla5[[#This Row],[Ocurrencia estimada (10 años)]],1)))/2,0)</f>
        <v>4</v>
      </c>
      <c r="D12" s="7" t="s">
        <v>325</v>
      </c>
      <c r="E12" s="90">
        <f>(VALUE(LEFT(Tabla5[[#This Row],[Impacto estimado por ocurrencia (% cartera)]],SEARCH("–",Tabla5[[#This Row],[Impacto estimado por ocurrencia (% cartera)]])-1))+$E$1*(VALUE(RIGHT(Tabla5[[#This Row],[Impacto estimado por ocurrencia (% cartera)]],LEN(Tabla5[[#This Row],[Impacto estimado por ocurrencia (% cartera)]])-SEARCH("–",Tabla5[[#This Row],[Impacto estimado por ocurrencia (% cartera)]])))-VALUE(LEFT(Tabla5[[#This Row],[Impacto estimado por ocurrencia (% cartera)]],SEARCH("–",Tabla5[[#This Row],[Impacto estimado por ocurrencia (% cartera)]])-1))))</f>
        <v>1.9999999999999997E-2</v>
      </c>
      <c r="F12" s="71" t="s">
        <v>299</v>
      </c>
      <c r="G12" s="71" t="s">
        <v>326</v>
      </c>
    </row>
  </sheetData>
  <phoneticPr fontId="6" type="noConversion"/>
  <hyperlinks>
    <hyperlink ref="G4" r:id="rId1" tooltip="El Centro Nacional de Ciberseguridad ha atendido ..." display="https://cncs.gob.do/el-centro-nacional-de-ciberseguridad-ha-atendido-alrededor-de-980-incidentes-ciberneticos-en-instituciones-del-estado/?utm_source=chatgpt.com"/>
    <hyperlink ref="G5" r:id="rId2" tooltip="ProUsuario dispone devolver RD$116.3 millones entre enero y septiembre de 2024 " display="https://sb.gob.do/prensa/prousuario-dispone-devolver-rd-1163-millones-entre-enero-y-septiembre-de-2024/"/>
  </hyperlinks>
  <pageMargins left="0.7" right="0.7" top="0.75" bottom="0.75" header="0.3" footer="0.3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E6"/>
  <sheetViews>
    <sheetView zoomScale="160" zoomScaleNormal="160" workbookViewId="0">
      <selection sqref="A1:D6"/>
    </sheetView>
  </sheetViews>
  <sheetFormatPr baseColWidth="10" defaultColWidth="22.375" defaultRowHeight="14.25"/>
  <cols>
    <col min="3" max="3" width="30.125" customWidth="1"/>
  </cols>
  <sheetData>
    <row r="1" spans="1:5" ht="15">
      <c r="A1" s="6" t="s">
        <v>76</v>
      </c>
      <c r="B1" s="7" t="s">
        <v>77</v>
      </c>
      <c r="C1" s="7" t="s">
        <v>78</v>
      </c>
      <c r="D1" s="7" t="s">
        <v>79</v>
      </c>
      <c r="E1" s="7" t="s">
        <v>331</v>
      </c>
    </row>
    <row r="2" spans="1:5">
      <c r="A2" s="5">
        <v>1</v>
      </c>
      <c r="B2" s="5" t="s">
        <v>80</v>
      </c>
      <c r="C2" s="5" t="s">
        <v>81</v>
      </c>
      <c r="D2" s="5" t="s">
        <v>82</v>
      </c>
      <c r="E2" s="5">
        <v>0</v>
      </c>
    </row>
    <row r="3" spans="1:5" ht="28.5">
      <c r="A3" s="5">
        <v>2</v>
      </c>
      <c r="B3" s="5" t="s">
        <v>83</v>
      </c>
      <c r="C3" s="5" t="s">
        <v>84</v>
      </c>
      <c r="D3" s="5" t="s">
        <v>85</v>
      </c>
      <c r="E3" s="5">
        <v>2</v>
      </c>
    </row>
    <row r="4" spans="1:5" ht="28.5">
      <c r="A4" s="5">
        <v>3</v>
      </c>
      <c r="B4" s="5" t="s">
        <v>86</v>
      </c>
      <c r="C4" s="5" t="s">
        <v>87</v>
      </c>
      <c r="D4" s="5" t="s">
        <v>88</v>
      </c>
      <c r="E4" s="5">
        <v>3</v>
      </c>
    </row>
    <row r="5" spans="1:5" ht="28.5">
      <c r="A5" s="5">
        <v>4</v>
      </c>
      <c r="B5" s="5" t="s">
        <v>89</v>
      </c>
      <c r="C5" s="5" t="s">
        <v>90</v>
      </c>
      <c r="D5" s="5" t="s">
        <v>91</v>
      </c>
      <c r="E5" s="5">
        <v>5</v>
      </c>
    </row>
    <row r="6" spans="1:5" ht="28.5">
      <c r="A6" s="5">
        <v>5</v>
      </c>
      <c r="B6" s="5" t="s">
        <v>92</v>
      </c>
      <c r="C6" s="5" t="s">
        <v>93</v>
      </c>
      <c r="D6" s="5" t="s">
        <v>94</v>
      </c>
      <c r="E6" s="5">
        <v>15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E6"/>
  <sheetViews>
    <sheetView zoomScale="150" zoomScaleNormal="150" workbookViewId="0">
      <selection sqref="A1:D6"/>
    </sheetView>
  </sheetViews>
  <sheetFormatPr baseColWidth="10" defaultColWidth="22.875" defaultRowHeight="14.25"/>
  <cols>
    <col min="3" max="3" width="30.375" customWidth="1"/>
    <col min="4" max="4" width="31.25" customWidth="1"/>
  </cols>
  <sheetData>
    <row r="1" spans="1:5" ht="30">
      <c r="A1" s="6" t="s">
        <v>96</v>
      </c>
      <c r="B1" s="7" t="s">
        <v>77</v>
      </c>
      <c r="C1" s="7" t="s">
        <v>97</v>
      </c>
      <c r="D1" s="7" t="s">
        <v>98</v>
      </c>
      <c r="E1" s="7" t="s">
        <v>332</v>
      </c>
    </row>
    <row r="2" spans="1:5" ht="28.5">
      <c r="A2" s="5">
        <v>1</v>
      </c>
      <c r="B2" s="5" t="s">
        <v>99</v>
      </c>
      <c r="C2" s="5" t="s">
        <v>100</v>
      </c>
      <c r="D2" s="5" t="s">
        <v>101</v>
      </c>
      <c r="E2" s="89">
        <v>0</v>
      </c>
    </row>
    <row r="3" spans="1:5" ht="28.5">
      <c r="A3" s="5">
        <v>2</v>
      </c>
      <c r="B3" s="5" t="s">
        <v>102</v>
      </c>
      <c r="C3" s="5" t="s">
        <v>103</v>
      </c>
      <c r="D3" s="5" t="s">
        <v>104</v>
      </c>
      <c r="E3" s="91">
        <v>0.01</v>
      </c>
    </row>
    <row r="4" spans="1:5" ht="28.5">
      <c r="A4" s="5">
        <v>3</v>
      </c>
      <c r="B4" s="5" t="s">
        <v>105</v>
      </c>
      <c r="C4" s="5" t="s">
        <v>106</v>
      </c>
      <c r="D4" s="5" t="s">
        <v>107</v>
      </c>
      <c r="E4" s="91">
        <v>0.05</v>
      </c>
    </row>
    <row r="5" spans="1:5" ht="42.75">
      <c r="A5" s="5">
        <v>4</v>
      </c>
      <c r="B5" s="5" t="s">
        <v>108</v>
      </c>
      <c r="C5" s="5" t="s">
        <v>109</v>
      </c>
      <c r="D5" s="5" t="s">
        <v>110</v>
      </c>
      <c r="E5" s="91">
        <v>0.1</v>
      </c>
    </row>
    <row r="6" spans="1:5" ht="42.75">
      <c r="A6" s="5">
        <v>5</v>
      </c>
      <c r="B6" s="5" t="s">
        <v>111</v>
      </c>
      <c r="C6" s="5" t="s">
        <v>112</v>
      </c>
      <c r="D6" s="5" t="s">
        <v>113</v>
      </c>
      <c r="E6" s="91">
        <v>0.2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F12"/>
  <sheetViews>
    <sheetView zoomScale="160" zoomScaleNormal="160" workbookViewId="0">
      <selection sqref="A1:F6"/>
    </sheetView>
  </sheetViews>
  <sheetFormatPr baseColWidth="10" defaultRowHeight="14.25"/>
  <cols>
    <col min="1" max="1" width="33.25" customWidth="1"/>
  </cols>
  <sheetData>
    <row r="1" spans="1:6" ht="15">
      <c r="A1" s="6" t="s">
        <v>116</v>
      </c>
      <c r="B1" s="35">
        <v>1</v>
      </c>
      <c r="C1" s="36">
        <v>2</v>
      </c>
      <c r="D1" s="37">
        <v>3</v>
      </c>
      <c r="E1" s="38">
        <v>4</v>
      </c>
      <c r="F1" s="39">
        <v>5</v>
      </c>
    </row>
    <row r="2" spans="1:6">
      <c r="A2" s="21">
        <v>1</v>
      </c>
      <c r="B2" s="21" t="s">
        <v>117</v>
      </c>
      <c r="C2" s="22" t="s">
        <v>118</v>
      </c>
      <c r="D2" s="23" t="s">
        <v>119</v>
      </c>
      <c r="E2" s="24" t="s">
        <v>120</v>
      </c>
      <c r="F2" s="25" t="s">
        <v>121</v>
      </c>
    </row>
    <row r="3" spans="1:6">
      <c r="A3" s="24">
        <v>2</v>
      </c>
      <c r="B3" s="22" t="s">
        <v>118</v>
      </c>
      <c r="C3" s="24" t="s">
        <v>120</v>
      </c>
      <c r="D3" s="26" t="s">
        <v>122</v>
      </c>
      <c r="E3" s="27" t="s">
        <v>123</v>
      </c>
      <c r="F3" s="29" t="s">
        <v>124</v>
      </c>
    </row>
    <row r="4" spans="1:6">
      <c r="A4" s="28">
        <v>3</v>
      </c>
      <c r="B4" s="23" t="s">
        <v>119</v>
      </c>
      <c r="C4" s="26" t="s">
        <v>122</v>
      </c>
      <c r="D4" s="28" t="s">
        <v>125</v>
      </c>
      <c r="E4" s="30" t="s">
        <v>126</v>
      </c>
      <c r="F4" s="94" t="s">
        <v>127</v>
      </c>
    </row>
    <row r="5" spans="1:6">
      <c r="A5" s="32">
        <v>4</v>
      </c>
      <c r="B5" s="24" t="s">
        <v>120</v>
      </c>
      <c r="C5" s="27" t="s">
        <v>123</v>
      </c>
      <c r="D5" s="30" t="s">
        <v>126</v>
      </c>
      <c r="E5" s="32" t="s">
        <v>128</v>
      </c>
      <c r="F5" s="33" t="s">
        <v>129</v>
      </c>
    </row>
    <row r="6" spans="1:6">
      <c r="A6" s="34">
        <v>5</v>
      </c>
      <c r="B6" s="25" t="s">
        <v>121</v>
      </c>
      <c r="C6" s="29" t="s">
        <v>124</v>
      </c>
      <c r="D6" s="31" t="s">
        <v>127</v>
      </c>
      <c r="E6" s="33" t="s">
        <v>129</v>
      </c>
      <c r="F6" s="34" t="s">
        <v>130</v>
      </c>
    </row>
    <row r="8" spans="1:6">
      <c r="B8">
        <v>1</v>
      </c>
      <c r="C8">
        <v>2</v>
      </c>
      <c r="D8">
        <v>3</v>
      </c>
      <c r="E8">
        <v>4</v>
      </c>
      <c r="F8">
        <v>5</v>
      </c>
    </row>
    <row r="9" spans="1:6">
      <c r="B9">
        <v>2</v>
      </c>
      <c r="C9">
        <v>4</v>
      </c>
      <c r="D9">
        <v>6</v>
      </c>
      <c r="E9">
        <v>8</v>
      </c>
      <c r="F9">
        <v>10</v>
      </c>
    </row>
    <row r="10" spans="1:6">
      <c r="B10">
        <v>3</v>
      </c>
      <c r="C10">
        <v>6</v>
      </c>
      <c r="D10">
        <v>9</v>
      </c>
      <c r="E10">
        <v>12</v>
      </c>
      <c r="F10">
        <v>15</v>
      </c>
    </row>
    <row r="11" spans="1:6">
      <c r="B11">
        <v>4</v>
      </c>
      <c r="C11">
        <v>8</v>
      </c>
      <c r="D11">
        <v>12</v>
      </c>
      <c r="E11">
        <v>16</v>
      </c>
      <c r="F11">
        <v>20</v>
      </c>
    </row>
    <row r="12" spans="1:6">
      <c r="B12">
        <v>5</v>
      </c>
      <c r="C12">
        <v>10</v>
      </c>
      <c r="D12">
        <v>15</v>
      </c>
      <c r="E12">
        <v>20</v>
      </c>
      <c r="F12">
        <v>25</v>
      </c>
    </row>
  </sheetData>
  <conditionalFormatting sqref="B8:F1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H8"/>
  <sheetViews>
    <sheetView zoomScale="200" zoomScaleNormal="200" workbookViewId="0">
      <selection activeCell="A10" sqref="A10"/>
    </sheetView>
  </sheetViews>
  <sheetFormatPr baseColWidth="10" defaultRowHeight="14.25"/>
  <cols>
    <col min="1" max="1" width="14.375" customWidth="1"/>
  </cols>
  <sheetData>
    <row r="1" spans="1:8" ht="15" thickBot="1">
      <c r="C1" s="108" t="s">
        <v>207</v>
      </c>
      <c r="D1" s="109"/>
      <c r="E1" s="109"/>
      <c r="F1" s="109"/>
      <c r="G1" s="110"/>
    </row>
    <row r="2" spans="1:8" ht="15" thickBot="1">
      <c r="C2" s="61">
        <v>1</v>
      </c>
      <c r="D2" s="62">
        <v>2</v>
      </c>
      <c r="E2" s="63">
        <v>3</v>
      </c>
      <c r="F2" s="64">
        <v>4</v>
      </c>
      <c r="G2" s="65">
        <v>5</v>
      </c>
      <c r="H2" s="3" t="s">
        <v>206</v>
      </c>
    </row>
    <row r="3" spans="1:8">
      <c r="A3" s="105" t="s">
        <v>205</v>
      </c>
      <c r="B3" s="49">
        <v>1</v>
      </c>
      <c r="C3" s="56">
        <f ca="1">COUNTIFS(
INDIRECT("Tabla1[Medicion de probabilidad, donde 1 es ocurrencia rara y 5 es ocurrencia frecuente]"),$B3,
INDIRECT("Tabla1[Medicion de impacto, donde 1 es impacto insignificante y 5 es impacto critico]"),C$2
)</f>
        <v>1</v>
      </c>
      <c r="D3" s="57">
        <f t="shared" ref="D3:G7" ca="1" si="0">COUNTIFS(
INDIRECT("Tabla1[Medicion de probabilidad, donde 1 es ocurrencia rara y 5 es ocurrencia frecuente]"),$B3,
INDIRECT("Tabla1[Medicion de impacto, donde 1 es impacto insignificante y 5 es impacto critico]"),D$2
)</f>
        <v>0</v>
      </c>
      <c r="E3" s="58">
        <f t="shared" ca="1" si="0"/>
        <v>0</v>
      </c>
      <c r="F3" s="59">
        <f t="shared" ca="1" si="0"/>
        <v>0</v>
      </c>
      <c r="G3" s="60">
        <f t="shared" ca="1" si="0"/>
        <v>0</v>
      </c>
      <c r="H3" s="49">
        <f ca="1">SUM(C3:G3)</f>
        <v>1</v>
      </c>
    </row>
    <row r="4" spans="1:8">
      <c r="A4" s="106"/>
      <c r="B4" s="50">
        <v>2</v>
      </c>
      <c r="C4" s="46">
        <f t="shared" ref="C4:C7" ca="1" si="1">COUNTIFS(
INDIRECT("Tabla1[Medicion de probabilidad, donde 1 es ocurrencia rara y 5 es ocurrencia frecuente]"),$B4,
INDIRECT("Tabla1[Medicion de impacto, donde 1 es impacto insignificante y 5 es impacto critico]"),C$2
)</f>
        <v>0</v>
      </c>
      <c r="D4" s="40">
        <f t="shared" ca="1" si="0"/>
        <v>1</v>
      </c>
      <c r="E4" s="41">
        <f t="shared" ca="1" si="0"/>
        <v>0</v>
      </c>
      <c r="F4" s="42">
        <f t="shared" ca="1" si="0"/>
        <v>0</v>
      </c>
      <c r="G4" s="54">
        <f t="shared" ca="1" si="0"/>
        <v>0</v>
      </c>
      <c r="H4" s="50">
        <f t="shared" ref="H4:H7" ca="1" si="2">SUM(C4:G4)</f>
        <v>1</v>
      </c>
    </row>
    <row r="5" spans="1:8">
      <c r="A5" s="106"/>
      <c r="B5" s="51">
        <v>3</v>
      </c>
      <c r="C5" s="47">
        <f t="shared" ca="1" si="1"/>
        <v>0</v>
      </c>
      <c r="D5" s="41">
        <f t="shared" ca="1" si="0"/>
        <v>1</v>
      </c>
      <c r="E5" s="43">
        <f t="shared" ca="1" si="0"/>
        <v>2</v>
      </c>
      <c r="F5" s="44">
        <f t="shared" ca="1" si="0"/>
        <v>0</v>
      </c>
      <c r="G5" s="92">
        <f t="shared" ca="1" si="0"/>
        <v>0</v>
      </c>
      <c r="H5" s="51">
        <f t="shared" ca="1" si="2"/>
        <v>3</v>
      </c>
    </row>
    <row r="6" spans="1:8">
      <c r="A6" s="106"/>
      <c r="B6" s="52">
        <v>4</v>
      </c>
      <c r="C6" s="48">
        <f t="shared" ca="1" si="1"/>
        <v>0</v>
      </c>
      <c r="D6" s="42">
        <f t="shared" ca="1" si="0"/>
        <v>0</v>
      </c>
      <c r="E6" s="93">
        <f t="shared" ca="1" si="0"/>
        <v>0</v>
      </c>
      <c r="F6" s="45">
        <f t="shared" ca="1" si="0"/>
        <v>0</v>
      </c>
      <c r="G6" s="55">
        <f t="shared" ca="1" si="0"/>
        <v>0</v>
      </c>
      <c r="H6" s="52">
        <f t="shared" ca="1" si="2"/>
        <v>0</v>
      </c>
    </row>
    <row r="7" spans="1:8" ht="15" thickBot="1">
      <c r="A7" s="107"/>
      <c r="B7" s="53">
        <v>5</v>
      </c>
      <c r="C7" s="66">
        <f t="shared" ca="1" si="1"/>
        <v>0</v>
      </c>
      <c r="D7" s="67">
        <f t="shared" ca="1" si="0"/>
        <v>0</v>
      </c>
      <c r="E7" s="68">
        <f t="shared" ca="1" si="0"/>
        <v>0</v>
      </c>
      <c r="F7" s="69">
        <f t="shared" ca="1" si="0"/>
        <v>0</v>
      </c>
      <c r="G7" s="70">
        <f t="shared" ca="1" si="0"/>
        <v>0</v>
      </c>
      <c r="H7" s="53">
        <f t="shared" ca="1" si="2"/>
        <v>0</v>
      </c>
    </row>
    <row r="8" spans="1:8" ht="15" thickBot="1">
      <c r="B8" s="3" t="s">
        <v>206</v>
      </c>
      <c r="C8" s="61">
        <f ca="1">SUM(C3:C7)</f>
        <v>1</v>
      </c>
      <c r="D8" s="62">
        <f t="shared" ref="D8:G8" ca="1" si="3">SUM(D3:D7)</f>
        <v>2</v>
      </c>
      <c r="E8" s="63">
        <f t="shared" ca="1" si="3"/>
        <v>2</v>
      </c>
      <c r="F8" s="64">
        <f t="shared" ca="1" si="3"/>
        <v>0</v>
      </c>
      <c r="G8" s="65">
        <f t="shared" ca="1" si="3"/>
        <v>0</v>
      </c>
    </row>
  </sheetData>
  <mergeCells count="2">
    <mergeCell ref="A3:A7"/>
    <mergeCell ref="C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G4"/>
  <sheetViews>
    <sheetView workbookViewId="0">
      <selection activeCell="A2" sqref="A2"/>
    </sheetView>
  </sheetViews>
  <sheetFormatPr baseColWidth="10" defaultColWidth="51.375" defaultRowHeight="14.25"/>
  <cols>
    <col min="2" max="2" width="12.125" customWidth="1"/>
  </cols>
  <sheetData>
    <row r="1" spans="1:7" ht="15">
      <c r="A1" s="7" t="s">
        <v>115</v>
      </c>
      <c r="B1" s="6" t="s">
        <v>337</v>
      </c>
      <c r="C1" s="7" t="s">
        <v>338</v>
      </c>
      <c r="D1" s="7" t="s">
        <v>339</v>
      </c>
      <c r="E1" s="7" t="s">
        <v>333</v>
      </c>
      <c r="F1" s="7" t="s">
        <v>334</v>
      </c>
      <c r="G1" s="7" t="s">
        <v>335</v>
      </c>
    </row>
    <row r="2" spans="1:7" s="4" customFormat="1" ht="57">
      <c r="A2" s="7" t="s">
        <v>340</v>
      </c>
      <c r="B2" s="5" t="s">
        <v>341</v>
      </c>
      <c r="C2" s="5" t="s">
        <v>342</v>
      </c>
      <c r="D2" s="5" t="s">
        <v>343</v>
      </c>
      <c r="E2" s="7" t="s">
        <v>344</v>
      </c>
      <c r="F2" s="74" t="s">
        <v>354</v>
      </c>
      <c r="G2" s="74" t="s">
        <v>355</v>
      </c>
    </row>
    <row r="3" spans="1:7" ht="57">
      <c r="A3" s="7" t="s">
        <v>345</v>
      </c>
      <c r="B3" s="5" t="s">
        <v>346</v>
      </c>
      <c r="C3" s="5" t="s">
        <v>347</v>
      </c>
      <c r="D3" s="5" t="s">
        <v>348</v>
      </c>
      <c r="E3" s="7" t="s">
        <v>349</v>
      </c>
      <c r="F3" s="74" t="s">
        <v>356</v>
      </c>
      <c r="G3" s="74" t="s">
        <v>357</v>
      </c>
    </row>
    <row r="4" spans="1:7" ht="71.25">
      <c r="A4" s="7" t="s">
        <v>350</v>
      </c>
      <c r="B4" s="5" t="s">
        <v>351</v>
      </c>
      <c r="C4" s="5" t="s">
        <v>352</v>
      </c>
      <c r="D4" s="5" t="s">
        <v>353</v>
      </c>
      <c r="E4" s="7" t="s">
        <v>358</v>
      </c>
      <c r="F4" s="74" t="s">
        <v>359</v>
      </c>
      <c r="G4" s="74" t="s">
        <v>360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D11"/>
  <sheetViews>
    <sheetView topLeftCell="C1" workbookViewId="0">
      <selection activeCell="B3" sqref="B3"/>
    </sheetView>
  </sheetViews>
  <sheetFormatPr baseColWidth="10" defaultColWidth="112.375" defaultRowHeight="14.25"/>
  <cols>
    <col min="1" max="1" width="83.25" style="86" bestFit="1" customWidth="1"/>
    <col min="2" max="2" width="79.75" style="86" bestFit="1" customWidth="1"/>
    <col min="3" max="3" width="112" style="86" bestFit="1" customWidth="1"/>
    <col min="4" max="4" width="106" style="86" bestFit="1" customWidth="1"/>
    <col min="5" max="16384" width="112.375" style="86"/>
  </cols>
  <sheetData>
    <row r="1" spans="1:4">
      <c r="A1" s="87" t="s">
        <v>2</v>
      </c>
      <c r="B1" s="87" t="s">
        <v>364</v>
      </c>
      <c r="C1" s="87" t="s">
        <v>365</v>
      </c>
      <c r="D1" s="87" t="s">
        <v>366</v>
      </c>
    </row>
    <row r="2" spans="1:4">
      <c r="A2" s="101" t="s">
        <v>16</v>
      </c>
      <c r="B2" s="101" t="s">
        <v>367</v>
      </c>
      <c r="C2" s="101" t="s">
        <v>368</v>
      </c>
      <c r="D2" s="101" t="s">
        <v>194</v>
      </c>
    </row>
    <row r="3" spans="1:4" ht="28.5">
      <c r="A3" s="101" t="s">
        <v>214</v>
      </c>
      <c r="B3" s="101" t="s">
        <v>369</v>
      </c>
      <c r="C3" s="101" t="s">
        <v>383</v>
      </c>
      <c r="D3" s="101" t="s">
        <v>198</v>
      </c>
    </row>
    <row r="4" spans="1:4">
      <c r="A4" s="101" t="s">
        <v>218</v>
      </c>
      <c r="B4" s="101" t="s">
        <v>370</v>
      </c>
      <c r="C4" s="101" t="s">
        <v>371</v>
      </c>
      <c r="D4" s="101" t="s">
        <v>384</v>
      </c>
    </row>
    <row r="5" spans="1:4">
      <c r="A5" s="101" t="s">
        <v>131</v>
      </c>
      <c r="B5" s="101" t="s">
        <v>372</v>
      </c>
      <c r="C5" s="101" t="s">
        <v>186</v>
      </c>
      <c r="D5" s="101" t="s">
        <v>385</v>
      </c>
    </row>
    <row r="6" spans="1:4">
      <c r="A6" s="101" t="s">
        <v>224</v>
      </c>
      <c r="B6" s="101" t="s">
        <v>373</v>
      </c>
      <c r="C6" s="101" t="s">
        <v>374</v>
      </c>
      <c r="D6" s="101" t="s">
        <v>386</v>
      </c>
    </row>
    <row r="7" spans="1:4">
      <c r="A7" s="101" t="s">
        <v>227</v>
      </c>
      <c r="B7" s="101" t="s">
        <v>375</v>
      </c>
      <c r="C7" s="101" t="s">
        <v>376</v>
      </c>
      <c r="D7" s="101" t="s">
        <v>387</v>
      </c>
    </row>
    <row r="8" spans="1:4">
      <c r="A8" s="101" t="s">
        <v>230</v>
      </c>
      <c r="B8" s="101" t="s">
        <v>377</v>
      </c>
      <c r="C8" s="101" t="s">
        <v>378</v>
      </c>
      <c r="D8" s="101" t="s">
        <v>198</v>
      </c>
    </row>
    <row r="9" spans="1:4">
      <c r="A9" s="101" t="s">
        <v>233</v>
      </c>
      <c r="B9" s="101" t="s">
        <v>379</v>
      </c>
      <c r="C9" s="101" t="s">
        <v>380</v>
      </c>
      <c r="D9" s="101" t="s">
        <v>388</v>
      </c>
    </row>
    <row r="10" spans="1:4">
      <c r="A10" s="101" t="s">
        <v>236</v>
      </c>
      <c r="B10" s="101" t="s">
        <v>381</v>
      </c>
      <c r="C10" s="101" t="s">
        <v>382</v>
      </c>
      <c r="D10" s="101" t="s">
        <v>196</v>
      </c>
    </row>
    <row r="11" spans="1:4">
      <c r="A11" s="101" t="s">
        <v>239</v>
      </c>
      <c r="B11" s="101" t="s">
        <v>159</v>
      </c>
      <c r="C11" s="101" t="s">
        <v>185</v>
      </c>
      <c r="D11" s="101" t="s">
        <v>194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matriz de riesgos</vt:lpstr>
      <vt:lpstr>Riesgos</vt:lpstr>
      <vt:lpstr>Analisis historico</vt:lpstr>
      <vt:lpstr>Probabilidad</vt:lpstr>
      <vt:lpstr>Impacto</vt:lpstr>
      <vt:lpstr>Nivel de riesgo</vt:lpstr>
      <vt:lpstr>Mapa de calor (heatmap)</vt:lpstr>
      <vt:lpstr>Estrategia</vt:lpstr>
      <vt:lpstr>Tratamiento</vt:lpstr>
      <vt:lpstr>Responsables</vt:lpstr>
      <vt:lpstr>Mejoras</vt:lpstr>
      <vt:lpstr>Controles</vt:lpstr>
      <vt:lpstr>Proceso area catalogo</vt:lpstr>
      <vt:lpstr>Causas catalogo</vt:lpstr>
      <vt:lpstr>Consecuencias catalogo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Diaz</dc:creator>
  <cp:lastModifiedBy>Erick Josué Oran</cp:lastModifiedBy>
  <dcterms:created xsi:type="dcterms:W3CDTF">2026-02-15T15:51:26Z</dcterms:created>
  <dcterms:modified xsi:type="dcterms:W3CDTF">2026-02-25T13:51:46Z</dcterms:modified>
</cp:coreProperties>
</file>