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oran\Downloads\"/>
    </mc:Choice>
  </mc:AlternateContent>
  <bookViews>
    <workbookView xWindow="0" yWindow="0" windowWidth="19200" windowHeight="11595" activeTab="2"/>
  </bookViews>
  <sheets>
    <sheet name="Instrucciones" sheetId="1" r:id="rId1"/>
    <sheet name="Caso" sheetId="2" r:id="rId2"/>
    <sheet name="Riesgos_y_Controles" sheetId="3" r:id="rId3"/>
    <sheet name="controles" sheetId="11" r:id="rId4"/>
    <sheet name="acciones" sheetId="13" r:id="rId5"/>
    <sheet name="Mapa_Riesgos" sheetId="4" r:id="rId6"/>
    <sheet name="Indicadores" sheetId="5" r:id="rId7"/>
    <sheet name="estandar riesgo operativo" sheetId="15" r:id="rId8"/>
    <sheet name="Guia_docente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5" i="5"/>
  <c r="B18" i="5"/>
  <c r="B17" i="5"/>
  <c r="B16" i="5"/>
  <c r="B10" i="5"/>
  <c r="B13" i="5"/>
  <c r="B12" i="5"/>
  <c r="B11" i="5"/>
  <c r="E15" i="4"/>
  <c r="D15" i="4"/>
  <c r="C15" i="4"/>
  <c r="E14" i="4"/>
  <c r="D14" i="4"/>
  <c r="C14" i="4"/>
  <c r="E13" i="4"/>
  <c r="D13" i="4"/>
  <c r="C13" i="4"/>
  <c r="I6" i="3" l="1"/>
  <c r="I7" i="3"/>
  <c r="I8" i="3"/>
  <c r="I9" i="3"/>
  <c r="I10" i="3"/>
  <c r="I11" i="3"/>
  <c r="I12" i="3"/>
  <c r="I13" i="3"/>
  <c r="I14" i="3"/>
  <c r="I15" i="3"/>
  <c r="I5" i="3"/>
  <c r="E8" i="4"/>
  <c r="D8" i="4"/>
  <c r="C8" i="4"/>
  <c r="E7" i="4"/>
  <c r="D7" i="4"/>
  <c r="C7" i="4"/>
  <c r="E6" i="4"/>
  <c r="D6" i="4"/>
  <c r="C6" i="4"/>
  <c r="B8" i="5"/>
  <c r="B7" i="5"/>
  <c r="B6" i="5"/>
  <c r="K9" i="3" l="1"/>
  <c r="J9" i="3"/>
  <c r="J6" i="3"/>
  <c r="K6" i="3"/>
  <c r="J12" i="3"/>
  <c r="K12" i="3"/>
  <c r="J7" i="3"/>
  <c r="K7" i="3"/>
  <c r="K14" i="3"/>
  <c r="J14" i="3"/>
  <c r="J13" i="3"/>
  <c r="K13" i="3"/>
  <c r="K11" i="3"/>
  <c r="J11" i="3"/>
  <c r="J10" i="3"/>
  <c r="K10" i="3"/>
  <c r="J8" i="3"/>
  <c r="K8" i="3"/>
  <c r="K5" i="3"/>
  <c r="J5" i="3"/>
  <c r="J15" i="3"/>
  <c r="K15" i="3"/>
</calcChain>
</file>

<file path=xl/sharedStrings.xml><?xml version="1.0" encoding="utf-8"?>
<sst xmlns="http://schemas.openxmlformats.org/spreadsheetml/2006/main" count="276" uniqueCount="192">
  <si>
    <t>Objetivo</t>
  </si>
  <si>
    <t>Calificar riesgos del proceso de crédito, priorizarlos con una matriz simple y proponer controles aplicables.</t>
  </si>
  <si>
    <t>Caso</t>
  </si>
  <si>
    <t>La hoja 'Riesgos_y_Controles' contiene riesgos frecuentes en originación, evaluación, desembolso y seguimiento.</t>
  </si>
  <si>
    <t>Qué debe hacer el participante</t>
  </si>
  <si>
    <t>1) Revise o ajuste probabilidad e impacto.
2) Observe el nivel y el semáforo.
3) Consulte el resumen en 'Indicadores'.
4) Proponga controles o acciones de mejora.</t>
  </si>
  <si>
    <t>Escala</t>
  </si>
  <si>
    <t>Probabilidad: 1=Baja, 2=Media, 3=Alta. Impacto: 1=Bajo, 2=Medio, 3=Alto.</t>
  </si>
  <si>
    <t>Lectura rápida</t>
  </si>
  <si>
    <t>1–2 = Bajo / Verde · 3–4 = Medio / Amarillo · 6–9 = Alto / Rojo</t>
  </si>
  <si>
    <t>Caso para discusión en aula</t>
  </si>
  <si>
    <t>Situación</t>
  </si>
  <si>
    <t>Una cooperativa desea fortalecer su proceso de crédito porque ha detectado expedientes incompletos, excepciones poco documentadas, demoras en seguimiento y debilidades en acceso a información.</t>
  </si>
  <si>
    <t>Tarea</t>
  </si>
  <si>
    <t>Valorar cada riesgo, identificar los más críticos y proponer un control preventivo o correctivo.</t>
  </si>
  <si>
    <t>Preguntas guía</t>
  </si>
  <si>
    <t>• ¿Qué riesgo debe atenderse primero?
• ¿Qué problema depende más del personal que del sistema?
• ¿Qué control puede implementarse sin esperar una gran inversión?
• ¿Qué mejora tecnológica ayudaría a reducir errores?</t>
  </si>
  <si>
    <t>Etapa</t>
  </si>
  <si>
    <t>Riesgo</t>
  </si>
  <si>
    <t>Tipo</t>
  </si>
  <si>
    <t>Probabilidad (1-3)</t>
  </si>
  <si>
    <t>Impacto (1-3)</t>
  </si>
  <si>
    <t>Nivel</t>
  </si>
  <si>
    <t>Semáforo</t>
  </si>
  <si>
    <t>Acción inmediata</t>
  </si>
  <si>
    <t>Originación</t>
  </si>
  <si>
    <t>Expediente incompleto o sin soportes</t>
  </si>
  <si>
    <t>Tecnológico</t>
  </si>
  <si>
    <t>Evaluación</t>
  </si>
  <si>
    <t>Humano</t>
  </si>
  <si>
    <t>Desembolso</t>
  </si>
  <si>
    <t>Acceso inadecuado a información o perfiles</t>
  </si>
  <si>
    <t>Seguimiento</t>
  </si>
  <si>
    <t>Alertas de mora no atendidas a tiempo</t>
  </si>
  <si>
    <t>Reestructura mal documentada</t>
  </si>
  <si>
    <t>Impacto</t>
  </si>
  <si>
    <t>Lectura</t>
  </si>
  <si>
    <t>Bajo</t>
  </si>
  <si>
    <t>Medio</t>
  </si>
  <si>
    <t>Alto</t>
  </si>
  <si>
    <t>1–2</t>
  </si>
  <si>
    <t>3–4</t>
  </si>
  <si>
    <t>6–9</t>
  </si>
  <si>
    <t>Indicadores simples de la sesión</t>
  </si>
  <si>
    <t>Indicador</t>
  </si>
  <si>
    <t>Valor</t>
  </si>
  <si>
    <t>Priorización</t>
  </si>
  <si>
    <t>Riesgos en rojo</t>
  </si>
  <si>
    <t>Top 1</t>
  </si>
  <si>
    <t>Riesgos en amarillo</t>
  </si>
  <si>
    <t>Top 2</t>
  </si>
  <si>
    <t>Riesgos en verde</t>
  </si>
  <si>
    <t>Pregunta guía</t>
  </si>
  <si>
    <t>¿Qué control simple reduce primero el riesgo más alto?</t>
  </si>
  <si>
    <t>Promedio nivel - Humano</t>
  </si>
  <si>
    <t>Promedio nivel - Tecnológico</t>
  </si>
  <si>
    <t>Promedio nivel - Ética/Fraude</t>
  </si>
  <si>
    <t>Guía rápida del facilitador</t>
  </si>
  <si>
    <t>Lectura sugerida</t>
  </si>
  <si>
    <t>El ejercicio permite ver que los riesgos más altos suelen concentrarse donde falta validación, seguimiento o control de acceso.</t>
  </si>
  <si>
    <t>Mensaje clave</t>
  </si>
  <si>
    <t>La calidad de cartera también depende de la calidad del proceso, de la conducta del personal y del uso correcto de la información.</t>
  </si>
  <si>
    <t>Acciones esperadas</t>
  </si>
  <si>
    <t>1) Priorizar los riesgos en rojo.
2) Proponer al menos un control preventivo y uno correctivo.
3) Relacionar el hallazgo con la realidad de la cooperativa.</t>
  </si>
  <si>
    <t>Ejercicio — Riesgos operativos, humanos y tecnológicos</t>
  </si>
  <si>
    <t>Probabilidad</t>
  </si>
  <si>
    <t>Recepción de solicitud</t>
  </si>
  <si>
    <t>Amarillo</t>
  </si>
  <si>
    <t>Análisis incompleto o sin sustento suficiente</t>
  </si>
  <si>
    <t>Rojo</t>
  </si>
  <si>
    <t>Aprobación</t>
  </si>
  <si>
    <t>Aprobación fuera de atribuciones</t>
  </si>
  <si>
    <t>Monitoreo de cartera</t>
  </si>
  <si>
    <t>Reestructuración</t>
  </si>
  <si>
    <t>Información desactualizada del cliente</t>
  </si>
  <si>
    <t>Cobranzas</t>
  </si>
  <si>
    <t>Contacto tardío con clientes en atraso</t>
  </si>
  <si>
    <t>Gestión administrativa</t>
  </si>
  <si>
    <t>Registro incompleto de gestiones de cobro</t>
  </si>
  <si>
    <t>Completar registros pendientes</t>
  </si>
  <si>
    <t>Negociación / arreglo</t>
  </si>
  <si>
    <t>Acuerdos de pago mal documentados</t>
  </si>
  <si>
    <t>Modifique solo las columnas D, E</t>
  </si>
  <si>
    <t>Control sugerido</t>
  </si>
  <si>
    <t>Verde</t>
  </si>
  <si>
    <t>Mantener checklist documental y revisión previa</t>
  </si>
  <si>
    <t>Continuar monitoreo del cumplimiento documental</t>
  </si>
  <si>
    <t>Reforzar checklist y validación antes del análisis</t>
  </si>
  <si>
    <t>Corregir faltantes y retroalimentar al responsable</t>
  </si>
  <si>
    <t>Bloquear avance del trámite sin expediente completo</t>
  </si>
  <si>
    <t>Escalar incidencia y suspender proceso hasta regularizar</t>
  </si>
  <si>
    <t>Mantener guía mínima de análisis y revisión por muestra</t>
  </si>
  <si>
    <t>Dar seguimiento a la calidad del análisis</t>
  </si>
  <si>
    <t>Reforzar revisión del expediente y sustento técnico</t>
  </si>
  <si>
    <t>Corregir análisis y retroalimentar al analista</t>
  </si>
  <si>
    <t>Exigir validación adicional o segunda revisión obligatoria</t>
  </si>
  <si>
    <t>Escalar caso crítico y detener decisión hasta corregir</t>
  </si>
  <si>
    <t>Mantener matriz de atribuciones actualizada y visible</t>
  </si>
  <si>
    <t>Verificar cumplimiento en revisión periódica</t>
  </si>
  <si>
    <t>Reforzar control de autorizaciones y revisión de excepciones</t>
  </si>
  <si>
    <t>Corregir aprobación y notificar desviación</t>
  </si>
  <si>
    <t>Bloquear aprobaciones fuera del nivel autorizado</t>
  </si>
  <si>
    <t>Escalar incumplimiento y regularizar autorización</t>
  </si>
  <si>
    <t>Error en monto, tasa, plazo o cuota</t>
  </si>
  <si>
    <t>Mantener doble revisión antes del desembolso</t>
  </si>
  <si>
    <t>Monitorear calidad de parametrización</t>
  </si>
  <si>
    <t>Reforzar validación de condiciones aprobadas versus registradas</t>
  </si>
  <si>
    <t>Corregir registro y retroalimentar al responsable</t>
  </si>
  <si>
    <t>Suspender desembolso hasta validar condiciones correctas</t>
  </si>
  <si>
    <t>Corregir operación y escalar incidencia</t>
  </si>
  <si>
    <t>Mantener usuarios y perfiles restringidos con revisión periódica</t>
  </si>
  <si>
    <t>Dar seguimiento al control de accesos</t>
  </si>
  <si>
    <t>Revisar perfiles y ajustar permisos no necesarios</t>
  </si>
  <si>
    <t>Corregir accesos y documentar ajuste</t>
  </si>
  <si>
    <t>Restringir accesos críticos de inmediato y revisar bitácora</t>
  </si>
  <si>
    <t>Escalar incidente y bloquear permisos indebidos</t>
  </si>
  <si>
    <t>Mantener reporte diario y responsable asignado</t>
  </si>
  <si>
    <t>Continuar seguimiento oportuno</t>
  </si>
  <si>
    <t>Reforzar revisión de alertas y tiempos de respuesta</t>
  </si>
  <si>
    <t>Atender cartera prioritaria y ajustar seguimiento</t>
  </si>
  <si>
    <t>Activar revisión inmediata de alertas vencidas</t>
  </si>
  <si>
    <t>Escalar cartera crítica y ejecutar gestión urgente</t>
  </si>
  <si>
    <t>Mantener formato estándar y validación del expediente</t>
  </si>
  <si>
    <t>Verificar cumplimiento documental</t>
  </si>
  <si>
    <t>Reforzar revisión de soportes y visto bueno</t>
  </si>
  <si>
    <t>Completar documentación faltante</t>
  </si>
  <si>
    <t>Suspender aplicación de reestructura sin soporte completo</t>
  </si>
  <si>
    <t>Escalar incidencia y regularizar expediente</t>
  </si>
  <si>
    <t>Mantener actualización periódica de datos</t>
  </si>
  <si>
    <t>Continuar verificación preventiva</t>
  </si>
  <si>
    <t>Reforzar solicitud de actualización y validación de datos</t>
  </si>
  <si>
    <t>Gestionar actualización pendiente</t>
  </si>
  <si>
    <t>Restringir decisiones críticas con información vencida</t>
  </si>
  <si>
    <t>Escalar caso y actualizar datos antes de continuar</t>
  </si>
  <si>
    <t>Cobranza preventiva</t>
  </si>
  <si>
    <t>Mantener agenda de contacto preventivo y seguimiento</t>
  </si>
  <si>
    <t>Continuar monitoreo de cumplimiento</t>
  </si>
  <si>
    <t>Reforzar alertas y control de tiempos de contacto</t>
  </si>
  <si>
    <t>Activar contacto y regularizar atraso</t>
  </si>
  <si>
    <t>Priorizar cartera vencida sin contacto oportuno</t>
  </si>
  <si>
    <t>Escalar gestión urgente y asignar responsable</t>
  </si>
  <si>
    <t>Mantener bitácora obligatoria y revisión periódica</t>
  </si>
  <si>
    <t>Monitorear calidad del registro</t>
  </si>
  <si>
    <t>Reforzar disciplina de registro y supervisión</t>
  </si>
  <si>
    <t>Exigir regularización inmediata de gestiones no documentadas</t>
  </si>
  <si>
    <t>Escalar incumplimiento y cerrar brechas de registro</t>
  </si>
  <si>
    <t>Mantener formato único y validación previa</t>
  </si>
  <si>
    <t>Continuar monitoreo de formalización</t>
  </si>
  <si>
    <t>Reforzar revisión de acuerdos y condiciones pactadas</t>
  </si>
  <si>
    <t>Corregir documentación y validar nuevamente</t>
  </si>
  <si>
    <t>Suspender aplicación del acuerdo sin soporte válido</t>
  </si>
  <si>
    <t>Criterio de probabilidad</t>
  </si>
  <si>
    <t>Criterio</t>
  </si>
  <si>
    <t>Baja</t>
  </si>
  <si>
    <t>Ocurre rara vez o no es frecuente en el proceso.</t>
  </si>
  <si>
    <t>Media</t>
  </si>
  <si>
    <t>Puede ocurrir ocasionalmente y requiere atención.</t>
  </si>
  <si>
    <t>Alta</t>
  </si>
  <si>
    <t>Ocurre con frecuencia o existe alta posibilidad de que suceda.</t>
  </si>
  <si>
    <t>Criterio de impacto</t>
  </si>
  <si>
    <t>Genera una afectación menor, fácil de corregir y sin consecuencias relevantes.</t>
  </si>
  <si>
    <t>Provoca retrasos, reprocesos o afecta la calidad del proceso.</t>
  </si>
  <si>
    <t>Puede generar pérdidas, incumplimientos, errores materiales o afectar de forma importante la gestión del crédito.</t>
  </si>
  <si>
    <t>Mapa de probabilidad e impacto</t>
  </si>
  <si>
    <t>Matriz de riesgos del proceso de crédito</t>
  </si>
  <si>
    <t>Sub proceso</t>
  </si>
  <si>
    <t>No.</t>
  </si>
  <si>
    <t>Tipo de evento</t>
  </si>
  <si>
    <t>Descripción breve</t>
  </si>
  <si>
    <t>Fraude interno</t>
  </si>
  <si>
    <t>Actos realizados por empleados, directivos o personas internas para obtener beneficio indebido, evadir controles o causar daño.</t>
  </si>
  <si>
    <t>Fraude externo</t>
  </si>
  <si>
    <t>Actos cometidos por terceros, como falsificación, robo, estafa, ciberfraude o suplantación.</t>
  </si>
  <si>
    <t>Relaciones laborales y seguridad en el trabajo</t>
  </si>
  <si>
    <t>Eventos asociados a personal, ambiente laboral, demandas laborales, accidentes o incumplimientos en seguridad ocupacional.</t>
  </si>
  <si>
    <t>Clientes, productos y prácticas de negocio</t>
  </si>
  <si>
    <t>Fallas en la atención, incumplimientos frente al cliente, uso inadecuado de productos, prácticas impropias o errores en contratos y condiciones.</t>
  </si>
  <si>
    <t>Daños a activos físicos</t>
  </si>
  <si>
    <t>Pérdidas por incendios, inundaciones, vandalismo, desastres naturales o daños a instalaciones y equipos.</t>
  </si>
  <si>
    <t>Interrupción del negocio y fallas en sistemas</t>
  </si>
  <si>
    <t>Caídas tecnológicas, interrupciones operativas, fallos de software, hardware, conectividad o continuidad del negocio.</t>
  </si>
  <si>
    <t>Ejecución, entrega y gestión de procesos</t>
  </si>
  <si>
    <t>Errores operativos en captura, registro, validación, documentación, desembolso, seguimiento, conciliación o gestión administrativa.</t>
  </si>
  <si>
    <t>Clasificacion</t>
  </si>
  <si>
    <t>Procesos</t>
  </si>
  <si>
    <t>Promedio nivel - Procesos</t>
  </si>
  <si>
    <t>Por tipo</t>
  </si>
  <si>
    <t>Por etapa</t>
  </si>
  <si>
    <t>Numero de eventos</t>
  </si>
  <si>
    <t>Promedio nivel-Originacion</t>
  </si>
  <si>
    <t>Promedio nivel-Seguimiento</t>
  </si>
  <si>
    <t>Promedio nivel-Cobranzas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</si>
</sst>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17365D"/>
      <name val="Calibri"/>
      <family val="2"/>
    </font>
    <font>
      <i/>
      <sz val="11"/>
      <color rgb="FF17365D"/>
      <name val="Calibri"/>
      <family val="2"/>
    </font>
    <font>
      <b/>
      <sz val="11"/>
      <color rgb="FFFFFFFF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2"/>
      <color rgb="FFFFFFFF"/>
      <name val="Calibri"/>
      <family val="2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F3F6FA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D9DEE7"/>
      </left>
      <right style="thin">
        <color rgb="FFD9DEE7"/>
      </right>
      <top style="thin">
        <color rgb="FFD9DEE7"/>
      </top>
      <bottom style="thin">
        <color rgb="FFD9DEE7"/>
      </bottom>
      <diagonal/>
    </border>
    <border>
      <left/>
      <right/>
      <top style="thin">
        <color rgb="FFD9DEE7"/>
      </top>
      <bottom style="thin">
        <color rgb="FFD9DEE7"/>
      </bottom>
      <diagonal/>
    </border>
    <border>
      <left/>
      <right style="thin">
        <color rgb="FFD9DEE7"/>
      </right>
      <top style="thin">
        <color rgb="FFD9DEE7"/>
      </top>
      <bottom style="thin">
        <color rgb="FFD9DEE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9DEE7"/>
      </left>
      <right style="thin">
        <color rgb="FFD9DEE7"/>
      </right>
      <top/>
      <bottom style="thin">
        <color rgb="FFD9DEE7"/>
      </bottom>
      <diagonal/>
    </border>
  </borders>
  <cellStyleXfs count="8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8" borderId="5" xfId="4" applyBorder="1" applyAlignment="1">
      <alignment horizontal="center" wrapText="1"/>
    </xf>
    <xf numFmtId="0" fontId="9" fillId="8" borderId="6" xfId="4" applyBorder="1" applyAlignment="1">
      <alignment horizontal="center" wrapText="1"/>
    </xf>
    <xf numFmtId="0" fontId="9" fillId="8" borderId="7" xfId="4" applyBorder="1" applyAlignment="1">
      <alignment horizontal="center" wrapText="1"/>
    </xf>
    <xf numFmtId="0" fontId="9" fillId="8" borderId="8" xfId="4" applyBorder="1" applyAlignment="1">
      <alignment vertical="center" wrapText="1"/>
    </xf>
    <xf numFmtId="0" fontId="9" fillId="8" borderId="4" xfId="4" applyBorder="1" applyAlignment="1">
      <alignment vertical="center" wrapText="1"/>
    </xf>
    <xf numFmtId="0" fontId="9" fillId="8" borderId="9" xfId="4" applyBorder="1" applyAlignment="1">
      <alignment vertical="center" wrapText="1"/>
    </xf>
    <xf numFmtId="0" fontId="9" fillId="8" borderId="4" xfId="4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11" borderId="4" xfId="7" applyBorder="1" applyAlignment="1">
      <alignment horizontal="center" vertical="center" wrapText="1"/>
    </xf>
    <xf numFmtId="0" fontId="8" fillId="11" borderId="4" xfId="7" applyFont="1" applyBorder="1" applyAlignment="1">
      <alignment horizontal="center" vertical="center" wrapText="1"/>
    </xf>
    <xf numFmtId="0" fontId="9" fillId="10" borderId="4" xfId="6" applyBorder="1" applyAlignment="1">
      <alignment horizontal="center" vertical="center" wrapText="1"/>
    </xf>
    <xf numFmtId="0" fontId="9" fillId="10" borderId="4" xfId="6" applyBorder="1" applyAlignment="1">
      <alignment vertical="center" wrapText="1"/>
    </xf>
    <xf numFmtId="0" fontId="9" fillId="10" borderId="4" xfId="6" applyBorder="1" applyAlignment="1">
      <alignment horizontal="left" vertical="center" wrapText="1"/>
    </xf>
    <xf numFmtId="0" fontId="9" fillId="11" borderId="4" xfId="7" applyBorder="1" applyAlignment="1">
      <alignment horizontal="left" vertical="center" wrapText="1"/>
    </xf>
    <xf numFmtId="0" fontId="8" fillId="9" borderId="4" xfId="5" applyFont="1" applyBorder="1" applyAlignment="1">
      <alignment horizontal="center" vertical="center" wrapText="1"/>
    </xf>
    <xf numFmtId="0" fontId="8" fillId="9" borderId="4" xfId="5" applyFont="1" applyBorder="1" applyAlignment="1">
      <alignment horizontal="left" vertical="center" wrapText="1"/>
    </xf>
    <xf numFmtId="0" fontId="8" fillId="12" borderId="4" xfId="5" applyFont="1" applyFill="1" applyBorder="1" applyAlignment="1">
      <alignment horizontal="center" vertical="center" wrapText="1"/>
    </xf>
    <xf numFmtId="0" fontId="9" fillId="12" borderId="4" xfId="5" applyFill="1" applyBorder="1" applyAlignment="1">
      <alignment vertical="center" wrapText="1"/>
    </xf>
    <xf numFmtId="0" fontId="11" fillId="13" borderId="4" xfId="5" applyFont="1" applyFill="1" applyBorder="1" applyAlignment="1">
      <alignment horizontal="center" vertical="center" wrapText="1"/>
    </xf>
    <xf numFmtId="0" fontId="12" fillId="13" borderId="4" xfId="5" applyFont="1" applyFill="1" applyBorder="1" applyAlignment="1">
      <alignment vertical="center" wrapText="1"/>
    </xf>
    <xf numFmtId="0" fontId="8" fillId="14" borderId="4" xfId="5" applyFont="1" applyFill="1" applyBorder="1" applyAlignment="1">
      <alignment horizontal="center" vertical="center" wrapText="1"/>
    </xf>
    <xf numFmtId="0" fontId="9" fillId="14" borderId="4" xfId="5" applyFill="1" applyBorder="1" applyAlignment="1">
      <alignment vertical="center" wrapText="1"/>
    </xf>
    <xf numFmtId="0" fontId="5" fillId="5" borderId="1" xfId="1" applyBorder="1" applyAlignment="1">
      <alignment horizontal="center" vertical="center"/>
    </xf>
    <xf numFmtId="0" fontId="7" fillId="7" borderId="1" xfId="3" applyBorder="1" applyAlignment="1">
      <alignment horizontal="center" vertical="center"/>
    </xf>
    <xf numFmtId="0" fontId="6" fillId="6" borderId="1" xfId="2" applyBorder="1" applyAlignment="1">
      <alignment horizontal="center" vertical="center"/>
    </xf>
    <xf numFmtId="0" fontId="0" fillId="0" borderId="0" xfId="0" applyAlignment="1">
      <alignment horizontal="center"/>
    </xf>
    <xf numFmtId="0" fontId="2" fillId="12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13" borderId="1" xfId="0" applyFill="1" applyBorder="1" applyAlignment="1">
      <alignment horizontal="left" vertical="center" wrapText="1"/>
    </xf>
    <xf numFmtId="1" fontId="0" fillId="13" borderId="1" xfId="0" applyNumberForma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left" vertical="center" wrapText="1"/>
    </xf>
    <xf numFmtId="1" fontId="9" fillId="14" borderId="1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left" vertical="center" wrapText="1"/>
    </xf>
    <xf numFmtId="1" fontId="9" fillId="1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6" borderId="4" xfId="2" applyBorder="1" applyAlignment="1">
      <alignment horizontal="center" vertical="center" wrapText="1"/>
    </xf>
    <xf numFmtId="0" fontId="6" fillId="6" borderId="4" xfId="2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6" fillId="0" borderId="0" xfId="2" applyFill="1" applyBorder="1" applyAlignment="1">
      <alignment horizontal="center" vertical="center" wrapText="1"/>
    </xf>
    <xf numFmtId="0" fontId="6" fillId="0" borderId="0" xfId="2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6" fillId="8" borderId="1" xfId="4" applyFont="1" applyBorder="1" applyAlignment="1">
      <alignment vertical="center" wrapText="1"/>
    </xf>
    <xf numFmtId="0" fontId="17" fillId="8" borderId="1" xfId="4" applyFont="1" applyBorder="1" applyAlignment="1">
      <alignment vertical="center" wrapText="1"/>
    </xf>
    <xf numFmtId="0" fontId="18" fillId="8" borderId="1" xfId="4" applyFont="1" applyBorder="1" applyAlignment="1">
      <alignment vertical="center" wrapText="1"/>
    </xf>
    <xf numFmtId="0" fontId="17" fillId="8" borderId="0" xfId="4" applyFont="1" applyAlignment="1">
      <alignment vertical="center" wrapText="1"/>
    </xf>
    <xf numFmtId="0" fontId="18" fillId="8" borderId="0" xfId="4" applyFont="1" applyAlignment="1">
      <alignment vertical="center" wrapText="1"/>
    </xf>
    <xf numFmtId="0" fontId="19" fillId="2" borderId="0" xfId="0" applyFont="1" applyFill="1"/>
    <xf numFmtId="0" fontId="20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1" fillId="0" borderId="2" xfId="0" applyFont="1" applyBorder="1"/>
    <xf numFmtId="0" fontId="21" fillId="0" borderId="3" xfId="0" applyFont="1" applyBorder="1"/>
    <xf numFmtId="0" fontId="1" fillId="2" borderId="0" xfId="0" applyFont="1" applyFill="1"/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6" fillId="6" borderId="9" xfId="2" applyBorder="1" applyAlignment="1">
      <alignment horizontal="center"/>
    </xf>
    <xf numFmtId="0" fontId="6" fillId="6" borderId="8" xfId="2" applyBorder="1" applyAlignment="1">
      <alignment horizontal="center"/>
    </xf>
  </cellXfs>
  <cellStyles count="8">
    <cellStyle name="Buena" xfId="1" builtinId="26"/>
    <cellStyle name="Énfasis1" xfId="4" builtinId="29"/>
    <cellStyle name="Énfasis2" xfId="5" builtinId="33"/>
    <cellStyle name="Énfasis4" xfId="6" builtinId="41"/>
    <cellStyle name="Énfasis6" xfId="7" builtinId="49"/>
    <cellStyle name="Incorrecto" xfId="2" builtinId="27"/>
    <cellStyle name="Neutral" xfId="3" builtinId="28"/>
    <cellStyle name="Normal" xfId="0" builtinId="0"/>
  </cellStyles>
  <dxfs count="2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E25B45"/>
        </patternFill>
      </fill>
    </dxf>
    <dxf>
      <fill>
        <patternFill patternType="solid">
          <fgColor rgb="FFF3C623"/>
        </patternFill>
      </fill>
    </dxf>
    <dxf>
      <fill>
        <patternFill patternType="solid">
          <fgColor rgb="FF4FA161"/>
        </patternFill>
      </fill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10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0000"/>
            </a:solidFill>
            <a:ln>
              <a:prstDash val="solid"/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FFFF00"/>
              </a:solidFill>
              <a:ln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6CB-46C0-ABFA-325226189AB3}"/>
              </c:ext>
            </c:extLst>
          </c:dPt>
          <c:cat>
            <c:strRef>
              <c:f>Indicadores!$A$6:$A$8</c:f>
              <c:strCache>
                <c:ptCount val="3"/>
                <c:pt idx="0">
                  <c:v>Riesgos en rojo</c:v>
                </c:pt>
                <c:pt idx="1">
                  <c:v>Riesgos en amarillo</c:v>
                </c:pt>
                <c:pt idx="2">
                  <c:v>Riesgos en verde</c:v>
                </c:pt>
              </c:strCache>
            </c:strRef>
          </c:cat>
          <c:val>
            <c:numRef>
              <c:f>Indicadores!$B$6:$B$8</c:f>
              <c:numCache>
                <c:formatCode>0</c:formatCode>
                <c:ptCount val="3"/>
                <c:pt idx="0">
                  <c:v>6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CB-46C0-ABFA-325226189AB3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5949504"/>
        <c:axId val="695960928"/>
      </c:barChart>
      <c:catAx>
        <c:axId val="695949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695960928"/>
        <c:crosses val="autoZero"/>
        <c:auto val="1"/>
        <c:lblAlgn val="ctr"/>
        <c:lblOffset val="100"/>
        <c:noMultiLvlLbl val="1"/>
      </c:catAx>
      <c:valAx>
        <c:axId val="695960928"/>
        <c:scaling>
          <c:orientation val="minMax"/>
        </c:scaling>
        <c:delete val="0"/>
        <c:axPos val="b"/>
        <c:majorGridlines/>
        <c:numFmt formatCode="0" sourceLinked="1"/>
        <c:majorTickMark val="none"/>
        <c:minorTickMark val="none"/>
        <c:tickLblPos val="nextTo"/>
        <c:crossAx val="695949504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447675</xdr:colOff>
      <xdr:row>7</xdr:row>
      <xdr:rowOff>266699</xdr:rowOff>
    </xdr:from>
    <xdr:ext cx="5829300" cy="30575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id="1" name="tblRiesgos" displayName="tblRiesgos" ref="A4:K15" headerRowDxfId="22" dataDxfId="20" totalsRowDxfId="18" headerRowBorderDxfId="21" tableBorderDxfId="19" headerRowCellStyle="Énfasis1" dataCellStyle="Énfasis1" totalsRowCellStyle="Énfasis1">
  <autoFilter ref="A4:K15"/>
  <tableColumns count="11">
    <tableColumn id="1" name="Etapa" dataDxfId="17" dataCellStyle="Énfasis1"/>
    <tableColumn id="10" name="Sub proceso" dataDxfId="16" dataCellStyle="Énfasis1"/>
    <tableColumn id="2" name="Riesgo" dataDxfId="15" dataCellStyle="Énfasis1"/>
    <tableColumn id="3" name="Tipo" dataDxfId="14" dataCellStyle="Énfasis1"/>
    <tableColumn id="11" name="Clasificacion" dataDxfId="13" dataCellStyle="Énfasis1"/>
    <tableColumn id="4" name="Probabilidad (1-3)" dataDxfId="12" dataCellStyle="Énfasis1"/>
    <tableColumn id="5" name="Impacto (1-3)" dataDxfId="11" dataCellStyle="Énfasis1"/>
    <tableColumn id="6" name="Nivel" dataDxfId="10" dataCellStyle="Énfasis1"/>
    <tableColumn id="7" name="Semáforo" dataDxfId="9" dataCellStyle="Énfasis1">
      <calculatedColumnFormula>IF(H5&gt;=6,"Rojo",IF(H5&gt;=3,"Amarillo","Verde"))</calculatedColumnFormula>
    </tableColumn>
    <tableColumn id="8" name="Control sugerido" dataDxfId="8" dataCellStyle="Énfasis1">
      <calculatedColumnFormula>+INDEX(controles!$B$2:$D$12,MATCH(tblRiesgos[[#This Row],[Riesgo]],controles!$A$2:$A$12,0),MATCH(tblRiesgos[[#This Row],[Semáforo]],controles!$B$1:$D$1,0))</calculatedColumnFormula>
    </tableColumn>
    <tableColumn id="9" name="Acción inmediata" dataDxfId="7" dataCellStyle="Énfasis1">
      <calculatedColumnFormula>+INDEX(acciones!$B$2:$D$12,MATCH(tblRiesgos[[#This Row],[Riesgo]],acciones!$A$2:$A$132,0),MATCH(tblRiesgos[[#This Row],[Semáforo]],acciones!$B$1:$D$1,0))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5" sqref="D5"/>
    </sheetView>
  </sheetViews>
  <sheetFormatPr baseColWidth="10" defaultColWidth="9.140625" defaultRowHeight="15" x14ac:dyDescent="0.25"/>
  <cols>
    <col min="1" max="1" width="28" customWidth="1"/>
    <col min="2" max="2" width="88" customWidth="1"/>
    <col min="3" max="6" width="12" customWidth="1"/>
    <col min="7" max="7" width="14" customWidth="1"/>
    <col min="8" max="8" width="20" customWidth="1"/>
  </cols>
  <sheetData>
    <row r="1" spans="1:8" ht="28.5" x14ac:dyDescent="0.45">
      <c r="A1" s="65" t="s">
        <v>64</v>
      </c>
      <c r="B1" s="66"/>
      <c r="C1" s="66"/>
      <c r="D1" s="66"/>
      <c r="E1" s="66"/>
      <c r="F1" s="66"/>
      <c r="G1" s="66"/>
      <c r="H1" s="66"/>
    </row>
    <row r="3" spans="1:8" ht="46.5" x14ac:dyDescent="0.25">
      <c r="A3" s="60" t="s">
        <v>0</v>
      </c>
      <c r="B3" s="60" t="s">
        <v>1</v>
      </c>
    </row>
    <row r="4" spans="1:8" ht="46.5" x14ac:dyDescent="0.25">
      <c r="A4" s="60" t="s">
        <v>2</v>
      </c>
      <c r="B4" s="60" t="s">
        <v>3</v>
      </c>
    </row>
    <row r="5" spans="1:8" ht="93" x14ac:dyDescent="0.25">
      <c r="A5" s="60" t="s">
        <v>4</v>
      </c>
      <c r="B5" s="60" t="s">
        <v>5</v>
      </c>
    </row>
    <row r="6" spans="1:8" ht="46.5" x14ac:dyDescent="0.25">
      <c r="A6" s="60" t="s">
        <v>6</v>
      </c>
      <c r="B6" s="60" t="s">
        <v>7</v>
      </c>
    </row>
    <row r="7" spans="1:8" ht="30" customHeight="1" x14ac:dyDescent="0.25">
      <c r="A7" s="60" t="s">
        <v>8</v>
      </c>
      <c r="B7" s="60" t="s">
        <v>9</v>
      </c>
    </row>
    <row r="8" spans="1:8" ht="30" customHeight="1" x14ac:dyDescent="0.25"/>
    <row r="9" spans="1:8" ht="30" customHeight="1" x14ac:dyDescent="0.25"/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5" sqref="E5"/>
    </sheetView>
  </sheetViews>
  <sheetFormatPr baseColWidth="10" defaultColWidth="9.140625" defaultRowHeight="15" x14ac:dyDescent="0.25"/>
  <cols>
    <col min="1" max="1" width="22" customWidth="1"/>
    <col min="2" max="2" width="95" customWidth="1"/>
    <col min="3" max="6" width="10" customWidth="1"/>
  </cols>
  <sheetData>
    <row r="1" spans="1:6" ht="28.5" x14ac:dyDescent="0.45">
      <c r="A1" s="65" t="s">
        <v>10</v>
      </c>
      <c r="B1" s="66"/>
      <c r="C1" s="66"/>
      <c r="D1" s="66"/>
      <c r="E1" s="66"/>
      <c r="F1" s="66"/>
    </row>
    <row r="3" spans="1:6" ht="105" x14ac:dyDescent="0.25">
      <c r="A3" s="61" t="s">
        <v>11</v>
      </c>
      <c r="B3" s="62" t="s">
        <v>12</v>
      </c>
    </row>
    <row r="4" spans="1:6" ht="52.5" x14ac:dyDescent="0.25">
      <c r="A4" s="61" t="s">
        <v>13</v>
      </c>
      <c r="B4" s="62" t="s">
        <v>14</v>
      </c>
    </row>
    <row r="5" spans="1:6" ht="26.25" x14ac:dyDescent="0.25">
      <c r="A5" s="63"/>
      <c r="B5" s="64"/>
    </row>
    <row r="6" spans="1:6" ht="157.5" x14ac:dyDescent="0.25">
      <c r="A6" s="61" t="s">
        <v>15</v>
      </c>
      <c r="B6" s="62" t="s">
        <v>16</v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30" zoomScaleNormal="130" workbookViewId="0">
      <selection activeCell="E23" sqref="E23"/>
    </sheetView>
  </sheetViews>
  <sheetFormatPr baseColWidth="10" defaultColWidth="64.5703125" defaultRowHeight="15" x14ac:dyDescent="0.25"/>
  <cols>
    <col min="1" max="1" width="30.42578125" bestFit="1" customWidth="1"/>
    <col min="2" max="2" width="21.28515625" bestFit="1" customWidth="1"/>
    <col min="3" max="3" width="41.140625" bestFit="1" customWidth="1"/>
    <col min="4" max="4" width="12.140625" customWidth="1"/>
    <col min="5" max="5" width="42.42578125" customWidth="1"/>
    <col min="6" max="6" width="21.5703125" bestFit="1" customWidth="1"/>
    <col min="7" max="7" width="17.28515625" bestFit="1" customWidth="1"/>
    <col min="8" max="8" width="10.28515625" bestFit="1" customWidth="1"/>
    <col min="9" max="9" width="14.140625" bestFit="1" customWidth="1"/>
    <col min="10" max="10" width="56.7109375" customWidth="1"/>
    <col min="11" max="11" width="62.42578125" customWidth="1"/>
  </cols>
  <sheetData>
    <row r="1" spans="1:11" ht="21" x14ac:dyDescent="0.35">
      <c r="A1" s="67" t="s">
        <v>164</v>
      </c>
      <c r="B1" s="68"/>
      <c r="C1" s="69"/>
      <c r="D1" s="69"/>
      <c r="E1" s="69"/>
      <c r="F1" s="69"/>
      <c r="G1" s="69"/>
      <c r="H1" s="69"/>
      <c r="I1" s="69"/>
      <c r="J1" s="69"/>
      <c r="K1" s="70"/>
    </row>
    <row r="3" spans="1:11" x14ac:dyDescent="0.25">
      <c r="A3" s="1" t="s">
        <v>82</v>
      </c>
      <c r="B3" s="1"/>
    </row>
    <row r="4" spans="1:11" x14ac:dyDescent="0.25">
      <c r="A4" s="4" t="s">
        <v>17</v>
      </c>
      <c r="B4" s="5" t="s">
        <v>165</v>
      </c>
      <c r="C4" s="5" t="s">
        <v>18</v>
      </c>
      <c r="D4" s="5" t="s">
        <v>19</v>
      </c>
      <c r="E4" s="5" t="s">
        <v>183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83</v>
      </c>
      <c r="K4" s="6" t="s">
        <v>24</v>
      </c>
    </row>
    <row r="5" spans="1:11" x14ac:dyDescent="0.25">
      <c r="A5" s="7" t="s">
        <v>25</v>
      </c>
      <c r="B5" s="8" t="s">
        <v>66</v>
      </c>
      <c r="C5" s="8" t="s">
        <v>26</v>
      </c>
      <c r="D5" s="8" t="s">
        <v>184</v>
      </c>
      <c r="E5" s="8" t="s">
        <v>181</v>
      </c>
      <c r="F5" s="10">
        <v>2</v>
      </c>
      <c r="G5" s="10">
        <v>2</v>
      </c>
      <c r="H5" s="10">
        <v>4</v>
      </c>
      <c r="I5" s="10" t="str">
        <f t="shared" ref="I5:I15" si="0">IF(H5&gt;=6,"Rojo",IF(H5&gt;=3,"Amarillo","Verde"))</f>
        <v>Amarillo</v>
      </c>
      <c r="J5" s="8" t="str">
        <f>+INDEX(controles!$B$2:$D$12,MATCH(tblRiesgos[[#This Row],[Riesgo]],controles!$A$2:$A$12,0),MATCH(tblRiesgos[[#This Row],[Semáforo]],controles!$B$1:$D$1,0))</f>
        <v>Reforzar checklist y validación antes del análisis</v>
      </c>
      <c r="K5" s="9" t="str">
        <f>+INDEX(acciones!$B$2:$D$12,MATCH(tblRiesgos[[#This Row],[Riesgo]],acciones!$A$2:$A$132,0),MATCH(tblRiesgos[[#This Row],[Semáforo]],acciones!$B$1:$D$1,0))</f>
        <v>Corregir faltantes y retroalimentar al responsable</v>
      </c>
    </row>
    <row r="6" spans="1:11" x14ac:dyDescent="0.25">
      <c r="A6" s="7" t="s">
        <v>25</v>
      </c>
      <c r="B6" s="8" t="s">
        <v>28</v>
      </c>
      <c r="C6" s="8" t="s">
        <v>68</v>
      </c>
      <c r="D6" s="8" t="s">
        <v>29</v>
      </c>
      <c r="E6" s="8" t="s">
        <v>181</v>
      </c>
      <c r="F6" s="10">
        <v>3</v>
      </c>
      <c r="G6" s="10">
        <v>3</v>
      </c>
      <c r="H6" s="10">
        <v>9</v>
      </c>
      <c r="I6" s="10" t="str">
        <f t="shared" si="0"/>
        <v>Rojo</v>
      </c>
      <c r="J6" s="8" t="str">
        <f>+INDEX(controles!$B$2:$D$12,MATCH(tblRiesgos[[#This Row],[Riesgo]],controles!$A$2:$A$12,0),MATCH(tblRiesgos[[#This Row],[Semáforo]],controles!$B$1:$D$1,0))</f>
        <v>Exigir validación adicional o segunda revisión obligatoria</v>
      </c>
      <c r="K6" s="9" t="str">
        <f>+INDEX(acciones!$B$2:$D$12,MATCH(tblRiesgos[[#This Row],[Riesgo]],acciones!$A$2:$A$132,0),MATCH(tblRiesgos[[#This Row],[Semáforo]],acciones!$B$1:$D$1,0))</f>
        <v>Escalar caso crítico y detener decisión hasta corregir</v>
      </c>
    </row>
    <row r="7" spans="1:11" x14ac:dyDescent="0.25">
      <c r="A7" s="7" t="s">
        <v>25</v>
      </c>
      <c r="B7" s="8" t="s">
        <v>70</v>
      </c>
      <c r="C7" s="8" t="s">
        <v>71</v>
      </c>
      <c r="D7" s="8" t="s">
        <v>184</v>
      </c>
      <c r="E7" s="8" t="s">
        <v>181</v>
      </c>
      <c r="F7" s="10">
        <v>2</v>
      </c>
      <c r="G7" s="10">
        <v>3</v>
      </c>
      <c r="H7" s="10">
        <v>6</v>
      </c>
      <c r="I7" s="10" t="str">
        <f t="shared" si="0"/>
        <v>Rojo</v>
      </c>
      <c r="J7" s="8" t="str">
        <f>+INDEX(controles!$B$2:$D$12,MATCH(tblRiesgos[[#This Row],[Riesgo]],controles!$A$2:$A$12,0),MATCH(tblRiesgos[[#This Row],[Semáforo]],controles!$B$1:$D$1,0))</f>
        <v>Bloquear aprobaciones fuera del nivel autorizado</v>
      </c>
      <c r="K7" s="9" t="str">
        <f>+INDEX(acciones!$B$2:$D$12,MATCH(tblRiesgos[[#This Row],[Riesgo]],acciones!$A$2:$A$132,0),MATCH(tblRiesgos[[#This Row],[Semáforo]],acciones!$B$1:$D$1,0))</f>
        <v>Escalar incumplimiento y regularizar autorización</v>
      </c>
    </row>
    <row r="8" spans="1:11" x14ac:dyDescent="0.25">
      <c r="A8" s="7" t="s">
        <v>25</v>
      </c>
      <c r="B8" s="8" t="s">
        <v>30</v>
      </c>
      <c r="C8" s="8" t="s">
        <v>103</v>
      </c>
      <c r="D8" s="8" t="s">
        <v>184</v>
      </c>
      <c r="E8" s="8" t="s">
        <v>181</v>
      </c>
      <c r="F8" s="10">
        <v>2</v>
      </c>
      <c r="G8" s="10">
        <v>3</v>
      </c>
      <c r="H8" s="10">
        <v>6</v>
      </c>
      <c r="I8" s="10" t="str">
        <f t="shared" si="0"/>
        <v>Rojo</v>
      </c>
      <c r="J8" s="8" t="str">
        <f>+INDEX(controles!$B$2:$D$12,MATCH(tblRiesgos[[#This Row],[Riesgo]],controles!$A$2:$A$12,0),MATCH(tblRiesgos[[#This Row],[Semáforo]],controles!$B$1:$D$1,0))</f>
        <v>Suspender desembolso hasta validar condiciones correctas</v>
      </c>
      <c r="K8" s="9" t="str">
        <f>+INDEX(acciones!$B$2:$D$12,MATCH(tblRiesgos[[#This Row],[Riesgo]],acciones!$A$2:$A$132,0),MATCH(tblRiesgos[[#This Row],[Semáforo]],acciones!$B$1:$D$1,0))</f>
        <v>Corregir operación y escalar incidencia</v>
      </c>
    </row>
    <row r="9" spans="1:11" x14ac:dyDescent="0.25">
      <c r="A9" s="7" t="s">
        <v>25</v>
      </c>
      <c r="B9" s="8" t="s">
        <v>30</v>
      </c>
      <c r="C9" s="8" t="s">
        <v>31</v>
      </c>
      <c r="D9" s="8" t="s">
        <v>27</v>
      </c>
      <c r="E9" s="8" t="s">
        <v>179</v>
      </c>
      <c r="F9" s="10">
        <v>2</v>
      </c>
      <c r="G9" s="10">
        <v>3</v>
      </c>
      <c r="H9" s="10">
        <v>6</v>
      </c>
      <c r="I9" s="10" t="str">
        <f t="shared" si="0"/>
        <v>Rojo</v>
      </c>
      <c r="J9" s="8" t="str">
        <f>+INDEX(controles!$B$2:$D$12,MATCH(tblRiesgos[[#This Row],[Riesgo]],controles!$A$2:$A$12,0),MATCH(tblRiesgos[[#This Row],[Semáforo]],controles!$B$1:$D$1,0))</f>
        <v>Restringir accesos críticos de inmediato y revisar bitácora</v>
      </c>
      <c r="K9" s="9" t="str">
        <f>+INDEX(acciones!$B$2:$D$12,MATCH(tblRiesgos[[#This Row],[Riesgo]],acciones!$A$2:$A$132,0),MATCH(tblRiesgos[[#This Row],[Semáforo]],acciones!$B$1:$D$1,0))</f>
        <v>Escalar incidente y bloquear permisos indebidos</v>
      </c>
    </row>
    <row r="10" spans="1:11" x14ac:dyDescent="0.25">
      <c r="A10" s="7" t="s">
        <v>32</v>
      </c>
      <c r="B10" s="8" t="s">
        <v>72</v>
      </c>
      <c r="C10" s="8" t="s">
        <v>33</v>
      </c>
      <c r="D10" s="8" t="s">
        <v>184</v>
      </c>
      <c r="E10" s="8" t="s">
        <v>181</v>
      </c>
      <c r="F10" s="10">
        <v>3</v>
      </c>
      <c r="G10" s="10">
        <v>2</v>
      </c>
      <c r="H10" s="10">
        <v>6</v>
      </c>
      <c r="I10" s="10" t="str">
        <f t="shared" si="0"/>
        <v>Rojo</v>
      </c>
      <c r="J10" s="8" t="str">
        <f>+INDEX(controles!$B$2:$D$12,MATCH(tblRiesgos[[#This Row],[Riesgo]],controles!$A$2:$A$12,0),MATCH(tblRiesgos[[#This Row],[Semáforo]],controles!$B$1:$D$1,0))</f>
        <v>Activar revisión inmediata de alertas vencidas</v>
      </c>
      <c r="K10" s="9" t="str">
        <f>+INDEX(acciones!$B$2:$D$12,MATCH(tblRiesgos[[#This Row],[Riesgo]],acciones!$A$2:$A$132,0),MATCH(tblRiesgos[[#This Row],[Semáforo]],acciones!$B$1:$D$1,0))</f>
        <v>Escalar cartera crítica y ejecutar gestión urgente</v>
      </c>
    </row>
    <row r="11" spans="1:11" x14ac:dyDescent="0.25">
      <c r="A11" s="7" t="s">
        <v>32</v>
      </c>
      <c r="B11" s="8" t="s">
        <v>73</v>
      </c>
      <c r="C11" s="8" t="s">
        <v>34</v>
      </c>
      <c r="D11" s="8" t="s">
        <v>29</v>
      </c>
      <c r="E11" s="8" t="s">
        <v>181</v>
      </c>
      <c r="F11" s="10">
        <v>2</v>
      </c>
      <c r="G11" s="10">
        <v>2</v>
      </c>
      <c r="H11" s="10">
        <v>4</v>
      </c>
      <c r="I11" s="10" t="str">
        <f t="shared" si="0"/>
        <v>Amarillo</v>
      </c>
      <c r="J11" s="8" t="str">
        <f>+INDEX(controles!$B$2:$D$12,MATCH(tblRiesgos[[#This Row],[Riesgo]],controles!$A$2:$A$12,0),MATCH(tblRiesgos[[#This Row],[Semáforo]],controles!$B$1:$D$1,0))</f>
        <v>Reforzar revisión de soportes y visto bueno</v>
      </c>
      <c r="K11" s="9" t="str">
        <f>+INDEX(acciones!$B$2:$D$12,MATCH(tblRiesgos[[#This Row],[Riesgo]],acciones!$A$2:$A$132,0),MATCH(tblRiesgos[[#This Row],[Semáforo]],acciones!$B$1:$D$1,0))</f>
        <v>Completar documentación faltante</v>
      </c>
    </row>
    <row r="12" spans="1:11" x14ac:dyDescent="0.25">
      <c r="A12" s="7" t="s">
        <v>32</v>
      </c>
      <c r="B12" s="8" t="s">
        <v>72</v>
      </c>
      <c r="C12" s="8" t="s">
        <v>74</v>
      </c>
      <c r="D12" s="8" t="s">
        <v>29</v>
      </c>
      <c r="E12" s="8" t="s">
        <v>181</v>
      </c>
      <c r="F12" s="10">
        <v>2</v>
      </c>
      <c r="G12" s="10">
        <v>2</v>
      </c>
      <c r="H12" s="10">
        <v>4</v>
      </c>
      <c r="I12" s="10" t="str">
        <f t="shared" si="0"/>
        <v>Amarillo</v>
      </c>
      <c r="J12" s="8" t="str">
        <f>+INDEX(controles!$B$2:$D$12,MATCH(tblRiesgos[[#This Row],[Riesgo]],controles!$A$2:$A$12,0),MATCH(tblRiesgos[[#This Row],[Semáforo]],controles!$B$1:$D$1,0))</f>
        <v>Reforzar solicitud de actualización y validación de datos</v>
      </c>
      <c r="K12" s="9" t="str">
        <f>+INDEX(acciones!$B$2:$D$12,MATCH(tblRiesgos[[#This Row],[Riesgo]],acciones!$A$2:$A$132,0),MATCH(tblRiesgos[[#This Row],[Semáforo]],acciones!$B$1:$D$1,0))</f>
        <v>Gestionar actualización pendiente</v>
      </c>
    </row>
    <row r="13" spans="1:11" x14ac:dyDescent="0.25">
      <c r="A13" s="7" t="s">
        <v>75</v>
      </c>
      <c r="B13" s="8" t="s">
        <v>134</v>
      </c>
      <c r="C13" s="8" t="s">
        <v>76</v>
      </c>
      <c r="D13" s="8" t="s">
        <v>184</v>
      </c>
      <c r="E13" s="8" t="s">
        <v>181</v>
      </c>
      <c r="F13" s="10">
        <v>2</v>
      </c>
      <c r="G13" s="10">
        <v>2</v>
      </c>
      <c r="H13" s="10">
        <v>4</v>
      </c>
      <c r="I13" s="10" t="str">
        <f t="shared" si="0"/>
        <v>Amarillo</v>
      </c>
      <c r="J13" s="8" t="str">
        <f>+INDEX(controles!$B$2:$D$12,MATCH(tblRiesgos[[#This Row],[Riesgo]],controles!$A$2:$A$12,0),MATCH(tblRiesgos[[#This Row],[Semáforo]],controles!$B$1:$D$1,0))</f>
        <v>Reforzar alertas y control de tiempos de contacto</v>
      </c>
      <c r="K13" s="9" t="str">
        <f>+INDEX(acciones!$B$2:$D$12,MATCH(tblRiesgos[[#This Row],[Riesgo]],acciones!$A$2:$A$132,0),MATCH(tblRiesgos[[#This Row],[Semáforo]],acciones!$B$1:$D$1,0))</f>
        <v>Activar contacto y regularizar atraso</v>
      </c>
    </row>
    <row r="14" spans="1:11" x14ac:dyDescent="0.25">
      <c r="A14" s="7" t="s">
        <v>75</v>
      </c>
      <c r="B14" s="8" t="s">
        <v>77</v>
      </c>
      <c r="C14" s="8" t="s">
        <v>78</v>
      </c>
      <c r="D14" s="8" t="s">
        <v>29</v>
      </c>
      <c r="E14" s="8" t="s">
        <v>181</v>
      </c>
      <c r="F14" s="10">
        <v>2</v>
      </c>
      <c r="G14" s="10">
        <v>2</v>
      </c>
      <c r="H14" s="10">
        <v>4</v>
      </c>
      <c r="I14" s="10" t="str">
        <f t="shared" si="0"/>
        <v>Amarillo</v>
      </c>
      <c r="J14" s="8" t="str">
        <f>+INDEX(controles!$B$2:$D$12,MATCH(tblRiesgos[[#This Row],[Riesgo]],controles!$A$2:$A$12,0),MATCH(tblRiesgos[[#This Row],[Semáforo]],controles!$B$1:$D$1,0))</f>
        <v>Reforzar disciplina de registro y supervisión</v>
      </c>
      <c r="K14" s="9" t="str">
        <f>+INDEX(acciones!$B$2:$D$12,MATCH(tblRiesgos[[#This Row],[Riesgo]],acciones!$A$2:$A$132,0),MATCH(tblRiesgos[[#This Row],[Semáforo]],acciones!$B$1:$D$1,0))</f>
        <v>Completar registros pendientes</v>
      </c>
    </row>
    <row r="15" spans="1:11" x14ac:dyDescent="0.25">
      <c r="A15" s="7" t="s">
        <v>75</v>
      </c>
      <c r="B15" s="8" t="s">
        <v>80</v>
      </c>
      <c r="C15" s="8" t="s">
        <v>81</v>
      </c>
      <c r="D15" s="8" t="s">
        <v>184</v>
      </c>
      <c r="E15" s="8" t="s">
        <v>181</v>
      </c>
      <c r="F15" s="10">
        <v>2</v>
      </c>
      <c r="G15" s="10">
        <v>3</v>
      </c>
      <c r="H15" s="10">
        <v>6</v>
      </c>
      <c r="I15" s="10" t="str">
        <f t="shared" si="0"/>
        <v>Rojo</v>
      </c>
      <c r="J15" s="8" t="str">
        <f>+INDEX(controles!$B$2:$D$12,MATCH(tblRiesgos[[#This Row],[Riesgo]],controles!$A$2:$A$12,0),MATCH(tblRiesgos[[#This Row],[Semáforo]],controles!$B$1:$D$1,0))</f>
        <v>Suspender aplicación del acuerdo sin soporte válido</v>
      </c>
      <c r="K15" s="9" t="str">
        <f>+INDEX(acciones!$B$2:$D$12,MATCH(tblRiesgos[[#This Row],[Riesgo]],acciones!$A$2:$A$132,0),MATCH(tblRiesgos[[#This Row],[Semáforo]],acciones!$B$1:$D$1,0))</f>
        <v>Escalar incidencia y regularizar expediente</v>
      </c>
    </row>
    <row r="20" spans="1:3" ht="23.25" x14ac:dyDescent="0.25">
      <c r="A20" s="11" t="s">
        <v>151</v>
      </c>
    </row>
    <row r="22" spans="1:3" x14ac:dyDescent="0.25">
      <c r="A22" s="13" t="s">
        <v>45</v>
      </c>
      <c r="B22" s="13" t="s">
        <v>22</v>
      </c>
      <c r="C22" s="13" t="s">
        <v>152</v>
      </c>
    </row>
    <row r="23" spans="1:3" ht="30" x14ac:dyDescent="0.25">
      <c r="A23" s="12">
        <v>1</v>
      </c>
      <c r="B23" s="12" t="s">
        <v>153</v>
      </c>
      <c r="C23" s="17" t="s">
        <v>154</v>
      </c>
    </row>
    <row r="24" spans="1:3" ht="30" x14ac:dyDescent="0.25">
      <c r="A24" s="12">
        <v>2</v>
      </c>
      <c r="B24" s="12" t="s">
        <v>155</v>
      </c>
      <c r="C24" s="17" t="s">
        <v>156</v>
      </c>
    </row>
    <row r="25" spans="1:3" ht="30" x14ac:dyDescent="0.25">
      <c r="A25" s="12">
        <v>3</v>
      </c>
      <c r="B25" s="12" t="s">
        <v>157</v>
      </c>
      <c r="C25" s="17" t="s">
        <v>158</v>
      </c>
    </row>
    <row r="27" spans="1:3" ht="23.25" x14ac:dyDescent="0.25">
      <c r="A27" s="11" t="s">
        <v>159</v>
      </c>
    </row>
    <row r="29" spans="1:3" x14ac:dyDescent="0.25">
      <c r="A29" s="14" t="s">
        <v>45</v>
      </c>
      <c r="B29" s="14" t="s">
        <v>22</v>
      </c>
      <c r="C29" s="14" t="s">
        <v>152</v>
      </c>
    </row>
    <row r="30" spans="1:3" ht="30" x14ac:dyDescent="0.25">
      <c r="A30" s="14">
        <v>1</v>
      </c>
      <c r="B30" s="14" t="s">
        <v>37</v>
      </c>
      <c r="C30" s="16" t="s">
        <v>160</v>
      </c>
    </row>
    <row r="31" spans="1:3" ht="30" x14ac:dyDescent="0.25">
      <c r="A31" s="14">
        <v>2</v>
      </c>
      <c r="B31" s="14" t="s">
        <v>38</v>
      </c>
      <c r="C31" s="16" t="s">
        <v>161</v>
      </c>
    </row>
    <row r="32" spans="1:3" ht="45" x14ac:dyDescent="0.25">
      <c r="A32" s="14">
        <v>3</v>
      </c>
      <c r="B32" s="14" t="s">
        <v>39</v>
      </c>
      <c r="C32" s="16" t="s">
        <v>162</v>
      </c>
    </row>
  </sheetData>
  <mergeCells count="1">
    <mergeCell ref="A1:K1"/>
  </mergeCells>
  <conditionalFormatting sqref="I5:I15">
    <cfRule type="expression" dxfId="25" priority="4">
      <formula>$I5="Verde"</formula>
    </cfRule>
    <cfRule type="expression" dxfId="24" priority="5">
      <formula>$I5="Amarillo"</formula>
    </cfRule>
    <cfRule type="expression" dxfId="23" priority="6">
      <formula>$I5="Rojo"</formula>
    </cfRule>
  </conditionalFormatting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'estandar riesgo operativo'!$B$2:$B$8</xm:f>
          </x14:formula1>
          <xm:sqref>E5:E15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XFD1048576"/>
    </sheetView>
  </sheetViews>
  <sheetFormatPr baseColWidth="10" defaultRowHeight="15" x14ac:dyDescent="0.25"/>
  <cols>
    <col min="1" max="1" width="41.140625" style="2" bestFit="1" customWidth="1"/>
    <col min="2" max="4" width="45.5703125" style="2" customWidth="1"/>
    <col min="5" max="5" width="45.5703125" customWidth="1"/>
  </cols>
  <sheetData>
    <row r="1" spans="1:4" x14ac:dyDescent="0.25">
      <c r="A1" s="18" t="s">
        <v>18</v>
      </c>
      <c r="B1" s="20" t="s">
        <v>84</v>
      </c>
      <c r="C1" s="22" t="s">
        <v>67</v>
      </c>
      <c r="D1" s="24" t="s">
        <v>69</v>
      </c>
    </row>
    <row r="2" spans="1:4" ht="30" x14ac:dyDescent="0.25">
      <c r="A2" s="19" t="s">
        <v>26</v>
      </c>
      <c r="B2" s="21" t="s">
        <v>85</v>
      </c>
      <c r="C2" s="23" t="s">
        <v>87</v>
      </c>
      <c r="D2" s="25" t="s">
        <v>89</v>
      </c>
    </row>
    <row r="3" spans="1:4" ht="30" x14ac:dyDescent="0.25">
      <c r="A3" s="19" t="s">
        <v>68</v>
      </c>
      <c r="B3" s="21" t="s">
        <v>91</v>
      </c>
      <c r="C3" s="23" t="s">
        <v>93</v>
      </c>
      <c r="D3" s="25" t="s">
        <v>95</v>
      </c>
    </row>
    <row r="4" spans="1:4" ht="30" x14ac:dyDescent="0.25">
      <c r="A4" s="19" t="s">
        <v>71</v>
      </c>
      <c r="B4" s="21" t="s">
        <v>97</v>
      </c>
      <c r="C4" s="23" t="s">
        <v>99</v>
      </c>
      <c r="D4" s="25" t="s">
        <v>101</v>
      </c>
    </row>
    <row r="5" spans="1:4" ht="30" x14ac:dyDescent="0.25">
      <c r="A5" s="19" t="s">
        <v>103</v>
      </c>
      <c r="B5" s="21" t="s">
        <v>104</v>
      </c>
      <c r="C5" s="23" t="s">
        <v>106</v>
      </c>
      <c r="D5" s="25" t="s">
        <v>108</v>
      </c>
    </row>
    <row r="6" spans="1:4" ht="30" x14ac:dyDescent="0.25">
      <c r="A6" s="19" t="s">
        <v>31</v>
      </c>
      <c r="B6" s="21" t="s">
        <v>110</v>
      </c>
      <c r="C6" s="23" t="s">
        <v>112</v>
      </c>
      <c r="D6" s="25" t="s">
        <v>114</v>
      </c>
    </row>
    <row r="7" spans="1:4" ht="30" x14ac:dyDescent="0.25">
      <c r="A7" s="19" t="s">
        <v>33</v>
      </c>
      <c r="B7" s="21" t="s">
        <v>116</v>
      </c>
      <c r="C7" s="23" t="s">
        <v>118</v>
      </c>
      <c r="D7" s="25" t="s">
        <v>120</v>
      </c>
    </row>
    <row r="8" spans="1:4" ht="30" x14ac:dyDescent="0.25">
      <c r="A8" s="19" t="s">
        <v>34</v>
      </c>
      <c r="B8" s="21" t="s">
        <v>122</v>
      </c>
      <c r="C8" s="23" t="s">
        <v>124</v>
      </c>
      <c r="D8" s="25" t="s">
        <v>126</v>
      </c>
    </row>
    <row r="9" spans="1:4" ht="30" x14ac:dyDescent="0.25">
      <c r="A9" s="19" t="s">
        <v>74</v>
      </c>
      <c r="B9" s="21" t="s">
        <v>128</v>
      </c>
      <c r="C9" s="23" t="s">
        <v>130</v>
      </c>
      <c r="D9" s="25" t="s">
        <v>132</v>
      </c>
    </row>
    <row r="10" spans="1:4" ht="30" x14ac:dyDescent="0.25">
      <c r="A10" s="19" t="s">
        <v>76</v>
      </c>
      <c r="B10" s="21" t="s">
        <v>135</v>
      </c>
      <c r="C10" s="23" t="s">
        <v>137</v>
      </c>
      <c r="D10" s="25" t="s">
        <v>139</v>
      </c>
    </row>
    <row r="11" spans="1:4" ht="30" x14ac:dyDescent="0.25">
      <c r="A11" s="19" t="s">
        <v>78</v>
      </c>
      <c r="B11" s="21" t="s">
        <v>141</v>
      </c>
      <c r="C11" s="23" t="s">
        <v>143</v>
      </c>
      <c r="D11" s="25" t="s">
        <v>144</v>
      </c>
    </row>
    <row r="12" spans="1:4" ht="30" x14ac:dyDescent="0.25">
      <c r="A12" s="19" t="s">
        <v>81</v>
      </c>
      <c r="B12" s="21" t="s">
        <v>146</v>
      </c>
      <c r="C12" s="23" t="s">
        <v>148</v>
      </c>
      <c r="D12" s="25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2" sqref="B12:D12"/>
    </sheetView>
  </sheetViews>
  <sheetFormatPr baseColWidth="10" defaultRowHeight="15" x14ac:dyDescent="0.25"/>
  <cols>
    <col min="1" max="1" width="41.140625" style="2" bestFit="1" customWidth="1"/>
    <col min="2" max="4" width="45.5703125" style="2" customWidth="1"/>
    <col min="5" max="5" width="45.5703125" customWidth="1"/>
  </cols>
  <sheetData>
    <row r="1" spans="1:4" x14ac:dyDescent="0.25">
      <c r="A1" s="18" t="s">
        <v>18</v>
      </c>
      <c r="B1" s="20" t="s">
        <v>84</v>
      </c>
      <c r="C1" s="22" t="s">
        <v>67</v>
      </c>
      <c r="D1" s="24" t="s">
        <v>69</v>
      </c>
    </row>
    <row r="2" spans="1:4" ht="30" x14ac:dyDescent="0.25">
      <c r="A2" s="19" t="s">
        <v>26</v>
      </c>
      <c r="B2" s="21" t="s">
        <v>86</v>
      </c>
      <c r="C2" s="23" t="s">
        <v>88</v>
      </c>
      <c r="D2" s="25" t="s">
        <v>90</v>
      </c>
    </row>
    <row r="3" spans="1:4" ht="30" x14ac:dyDescent="0.25">
      <c r="A3" s="19" t="s">
        <v>68</v>
      </c>
      <c r="B3" s="21" t="s">
        <v>92</v>
      </c>
      <c r="C3" s="23" t="s">
        <v>94</v>
      </c>
      <c r="D3" s="25" t="s">
        <v>96</v>
      </c>
    </row>
    <row r="4" spans="1:4" x14ac:dyDescent="0.25">
      <c r="A4" s="19" t="s">
        <v>71</v>
      </c>
      <c r="B4" s="21" t="s">
        <v>98</v>
      </c>
      <c r="C4" s="23" t="s">
        <v>100</v>
      </c>
      <c r="D4" s="25" t="s">
        <v>102</v>
      </c>
    </row>
    <row r="5" spans="1:4" x14ac:dyDescent="0.25">
      <c r="A5" s="19" t="s">
        <v>103</v>
      </c>
      <c r="B5" s="21" t="s">
        <v>105</v>
      </c>
      <c r="C5" s="23" t="s">
        <v>107</v>
      </c>
      <c r="D5" s="25" t="s">
        <v>109</v>
      </c>
    </row>
    <row r="6" spans="1:4" x14ac:dyDescent="0.25">
      <c r="A6" s="19" t="s">
        <v>31</v>
      </c>
      <c r="B6" s="21" t="s">
        <v>111</v>
      </c>
      <c r="C6" s="23" t="s">
        <v>113</v>
      </c>
      <c r="D6" s="25" t="s">
        <v>115</v>
      </c>
    </row>
    <row r="7" spans="1:4" x14ac:dyDescent="0.25">
      <c r="A7" s="19" t="s">
        <v>33</v>
      </c>
      <c r="B7" s="21" t="s">
        <v>117</v>
      </c>
      <c r="C7" s="23" t="s">
        <v>119</v>
      </c>
      <c r="D7" s="25" t="s">
        <v>121</v>
      </c>
    </row>
    <row r="8" spans="1:4" x14ac:dyDescent="0.25">
      <c r="A8" s="19" t="s">
        <v>34</v>
      </c>
      <c r="B8" s="21" t="s">
        <v>123</v>
      </c>
      <c r="C8" s="23" t="s">
        <v>125</v>
      </c>
      <c r="D8" s="25" t="s">
        <v>127</v>
      </c>
    </row>
    <row r="9" spans="1:4" x14ac:dyDescent="0.25">
      <c r="A9" s="19" t="s">
        <v>74</v>
      </c>
      <c r="B9" s="21" t="s">
        <v>129</v>
      </c>
      <c r="C9" s="23" t="s">
        <v>131</v>
      </c>
      <c r="D9" s="25" t="s">
        <v>133</v>
      </c>
    </row>
    <row r="10" spans="1:4" x14ac:dyDescent="0.25">
      <c r="A10" s="19" t="s">
        <v>76</v>
      </c>
      <c r="B10" s="21" t="s">
        <v>136</v>
      </c>
      <c r="C10" s="23" t="s">
        <v>138</v>
      </c>
      <c r="D10" s="25" t="s">
        <v>140</v>
      </c>
    </row>
    <row r="11" spans="1:4" ht="30" x14ac:dyDescent="0.25">
      <c r="A11" s="19" t="s">
        <v>78</v>
      </c>
      <c r="B11" s="21" t="s">
        <v>142</v>
      </c>
      <c r="C11" s="23" t="s">
        <v>79</v>
      </c>
      <c r="D11" s="25" t="s">
        <v>145</v>
      </c>
    </row>
    <row r="12" spans="1:4" x14ac:dyDescent="0.25">
      <c r="A12" s="19" t="s">
        <v>81</v>
      </c>
      <c r="B12" s="21" t="s">
        <v>147</v>
      </c>
      <c r="C12" s="23" t="s">
        <v>149</v>
      </c>
      <c r="D12" s="25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G4" sqref="G4:H7"/>
    </sheetView>
  </sheetViews>
  <sheetFormatPr baseColWidth="10" defaultColWidth="9.140625" defaultRowHeight="15" x14ac:dyDescent="0.25"/>
  <cols>
    <col min="1" max="1" width="12.28515625" bestFit="1" customWidth="1"/>
    <col min="2" max="2" width="14" customWidth="1"/>
    <col min="3" max="5" width="11" customWidth="1"/>
    <col min="6" max="6" width="4" customWidth="1"/>
    <col min="7" max="8" width="12" customWidth="1"/>
  </cols>
  <sheetData>
    <row r="1" spans="1:9" ht="21" x14ac:dyDescent="0.35">
      <c r="B1" s="71" t="s">
        <v>163</v>
      </c>
      <c r="C1" s="72"/>
      <c r="D1" s="72"/>
      <c r="E1" s="72"/>
      <c r="F1" s="72"/>
      <c r="G1" s="72"/>
      <c r="H1" s="72"/>
      <c r="I1" s="72"/>
    </row>
    <row r="3" spans="1:9" x14ac:dyDescent="0.25">
      <c r="C3" s="73" t="s">
        <v>35</v>
      </c>
      <c r="D3" s="73"/>
      <c r="E3" s="73"/>
    </row>
    <row r="4" spans="1:9" x14ac:dyDescent="0.25">
      <c r="C4" s="73"/>
      <c r="D4" s="73"/>
      <c r="E4" s="73"/>
      <c r="G4" s="74" t="s">
        <v>36</v>
      </c>
      <c r="H4" s="74"/>
    </row>
    <row r="5" spans="1:9" ht="27.95" customHeight="1" x14ac:dyDescent="0.25">
      <c r="C5" s="30" t="s">
        <v>37</v>
      </c>
      <c r="D5" s="31" t="s">
        <v>38</v>
      </c>
      <c r="E5" s="32" t="s">
        <v>39</v>
      </c>
      <c r="G5" s="38" t="s">
        <v>37</v>
      </c>
      <c r="H5" s="38" t="s">
        <v>40</v>
      </c>
    </row>
    <row r="6" spans="1:9" ht="27.95" customHeight="1" x14ac:dyDescent="0.25">
      <c r="A6" s="73" t="s">
        <v>65</v>
      </c>
      <c r="B6" s="33" t="s">
        <v>37</v>
      </c>
      <c r="C6" s="26">
        <f>COUNTIFS(Riesgos_y_Controles!$F$5:$F$15,1,Riesgos_y_Controles!$G$5:$G$15,1)</f>
        <v>0</v>
      </c>
      <c r="D6" s="26">
        <f>COUNTIFS(Riesgos_y_Controles!$F$5:$F$15,2,Riesgos_y_Controles!$G$5:$G$15,1)</f>
        <v>0</v>
      </c>
      <c r="E6" s="27">
        <f>COUNTIFS(Riesgos_y_Controles!$F$5:$F$15,3,Riesgos_y_Controles!$G$5:$G$15,1)</f>
        <v>0</v>
      </c>
      <c r="G6" s="36" t="s">
        <v>38</v>
      </c>
      <c r="H6" s="36" t="s">
        <v>41</v>
      </c>
    </row>
    <row r="7" spans="1:9" ht="27.95" customHeight="1" x14ac:dyDescent="0.25">
      <c r="A7" s="73"/>
      <c r="B7" s="34" t="s">
        <v>38</v>
      </c>
      <c r="C7" s="26">
        <f>COUNTIFS(Riesgos_y_Controles!$F$5:$F$15,1,Riesgos_y_Controles!$G$5:$G$15,2)</f>
        <v>0</v>
      </c>
      <c r="D7" s="27">
        <f>COUNTIFS(Riesgos_y_Controles!$F$5:$F$15,2,Riesgos_y_Controles!$G$5:$G$15,2)</f>
        <v>5</v>
      </c>
      <c r="E7" s="28">
        <f>COUNTIFS(Riesgos_y_Controles!$F$5:$F$15,3,Riesgos_y_Controles!$G$5:$G$15,2)</f>
        <v>1</v>
      </c>
      <c r="G7" s="37" t="s">
        <v>39</v>
      </c>
      <c r="H7" s="37" t="s">
        <v>42</v>
      </c>
    </row>
    <row r="8" spans="1:9" ht="27.95" customHeight="1" x14ac:dyDescent="0.25">
      <c r="A8" s="73"/>
      <c r="B8" s="35" t="s">
        <v>39</v>
      </c>
      <c r="C8" s="27">
        <f>COUNTIFS(Riesgos_y_Controles!$F$5:$F$15,1,Riesgos_y_Controles!$G$5:$G$15,3)</f>
        <v>0</v>
      </c>
      <c r="D8" s="28">
        <f>COUNTIFS(Riesgos_y_Controles!$F$5:$F$15,2,Riesgos_y_Controles!$G$5:$G$15,3)</f>
        <v>4</v>
      </c>
      <c r="E8" s="28">
        <f>COUNTIFS(Riesgos_y_Controles!$F$5:$F$15,3,Riesgos_y_Controles!$G$5:$G$15,3)</f>
        <v>1</v>
      </c>
    </row>
    <row r="11" spans="1:9" x14ac:dyDescent="0.25">
      <c r="C11" s="29">
        <v>1</v>
      </c>
      <c r="D11" s="29">
        <v>2</v>
      </c>
      <c r="E11" s="29">
        <v>3</v>
      </c>
    </row>
    <row r="12" spans="1:9" ht="43.5" customHeight="1" x14ac:dyDescent="0.25">
      <c r="C12" s="30" t="s">
        <v>37</v>
      </c>
      <c r="D12" s="31" t="s">
        <v>38</v>
      </c>
      <c r="E12" s="32" t="s">
        <v>39</v>
      </c>
    </row>
    <row r="13" spans="1:9" ht="43.5" customHeight="1" x14ac:dyDescent="0.25">
      <c r="A13" s="29">
        <v>1</v>
      </c>
      <c r="B13" s="33" t="s">
        <v>37</v>
      </c>
      <c r="C13" s="26">
        <f>+$A13*C$11</f>
        <v>1</v>
      </c>
      <c r="D13" s="26">
        <f t="shared" ref="D13:E15" si="0">+$A13*D$11</f>
        <v>2</v>
      </c>
      <c r="E13" s="27">
        <f t="shared" si="0"/>
        <v>3</v>
      </c>
    </row>
    <row r="14" spans="1:9" ht="43.5" customHeight="1" x14ac:dyDescent="0.25">
      <c r="A14" s="29">
        <v>2</v>
      </c>
      <c r="B14" s="34" t="s">
        <v>38</v>
      </c>
      <c r="C14" s="26">
        <f t="shared" ref="C14:C15" si="1">+$A14*C$11</f>
        <v>2</v>
      </c>
      <c r="D14" s="27">
        <f t="shared" si="0"/>
        <v>4</v>
      </c>
      <c r="E14" s="28">
        <f t="shared" si="0"/>
        <v>6</v>
      </c>
    </row>
    <row r="15" spans="1:9" ht="43.5" customHeight="1" x14ac:dyDescent="0.25">
      <c r="A15" s="29">
        <v>3</v>
      </c>
      <c r="B15" s="35" t="s">
        <v>39</v>
      </c>
      <c r="C15" s="27">
        <f t="shared" si="1"/>
        <v>3</v>
      </c>
      <c r="D15" s="28">
        <f t="shared" si="0"/>
        <v>6</v>
      </c>
      <c r="E15" s="28">
        <f t="shared" si="0"/>
        <v>9</v>
      </c>
    </row>
  </sheetData>
  <mergeCells count="4">
    <mergeCell ref="B1:I1"/>
    <mergeCell ref="A6:A8"/>
    <mergeCell ref="C3:E4"/>
    <mergeCell ref="G4:H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7" sqref="M7"/>
    </sheetView>
  </sheetViews>
  <sheetFormatPr baseColWidth="10" defaultColWidth="9.140625" defaultRowHeight="15" x14ac:dyDescent="0.25"/>
  <cols>
    <col min="1" max="1" width="37.85546875" customWidth="1"/>
    <col min="2" max="2" width="14" customWidth="1"/>
    <col min="3" max="3" width="3" customWidth="1"/>
    <col min="4" max="4" width="14" customWidth="1"/>
    <col min="5" max="5" width="45.85546875" bestFit="1" customWidth="1"/>
  </cols>
  <sheetData>
    <row r="1" spans="1:8" ht="21" x14ac:dyDescent="0.35">
      <c r="A1" s="71" t="s">
        <v>43</v>
      </c>
      <c r="B1" s="72"/>
      <c r="C1" s="72"/>
      <c r="D1" s="72"/>
      <c r="E1" s="72"/>
      <c r="F1" s="72"/>
      <c r="G1" s="72"/>
      <c r="H1" s="72"/>
    </row>
    <row r="4" spans="1:8" x14ac:dyDescent="0.25">
      <c r="A4" s="48" t="s">
        <v>44</v>
      </c>
      <c r="B4" s="48" t="s">
        <v>45</v>
      </c>
      <c r="D4" s="75" t="s">
        <v>46</v>
      </c>
      <c r="E4" s="76"/>
    </row>
    <row r="5" spans="1:8" ht="36" customHeight="1" x14ac:dyDescent="0.25">
      <c r="A5" s="59" t="s">
        <v>188</v>
      </c>
      <c r="B5" s="58"/>
      <c r="D5" s="49" t="s">
        <v>48</v>
      </c>
      <c r="E5" s="50" t="str">
        <f>INDEX(tblRiesgos[Riesgo],MATCH(LARGE(tblRiesgos[Nivel],1),tblRiesgos[Nivel],0))</f>
        <v>Análisis incompleto o sin sustento suficiente</v>
      </c>
    </row>
    <row r="6" spans="1:8" ht="36" customHeight="1" x14ac:dyDescent="0.25">
      <c r="A6" s="44" t="s">
        <v>47</v>
      </c>
      <c r="B6" s="45">
        <f>COUNTIF(Riesgos_y_Controles!I5:I15,"Rojo")</f>
        <v>6</v>
      </c>
      <c r="D6" s="49" t="s">
        <v>50</v>
      </c>
      <c r="E6" s="50" t="str">
        <f>INDEX(tblRiesgos[Riesgo],MATCH(LARGE(tblRiesgos[Nivel],2),tblRiesgos[Nivel],0))</f>
        <v>Aprobación fuera de atribuciones</v>
      </c>
    </row>
    <row r="7" spans="1:8" ht="36" customHeight="1" x14ac:dyDescent="0.25">
      <c r="A7" s="42" t="s">
        <v>49</v>
      </c>
      <c r="B7" s="43">
        <f>COUNTIF(Riesgos_y_Controles!I5:I15,"Amarillo")</f>
        <v>5</v>
      </c>
      <c r="D7" s="49" t="s">
        <v>52</v>
      </c>
      <c r="E7" s="50" t="s">
        <v>53</v>
      </c>
    </row>
    <row r="8" spans="1:8" ht="36" customHeight="1" x14ac:dyDescent="0.25">
      <c r="A8" s="46" t="s">
        <v>51</v>
      </c>
      <c r="B8" s="47">
        <f>COUNTIF(Riesgos_y_Controles!I5:I15,"Verde")</f>
        <v>0</v>
      </c>
      <c r="D8" s="54"/>
      <c r="E8" s="55"/>
    </row>
    <row r="9" spans="1:8" ht="18.75" x14ac:dyDescent="0.25">
      <c r="A9" s="56" t="s">
        <v>186</v>
      </c>
      <c r="B9" s="53"/>
    </row>
    <row r="10" spans="1:8" x14ac:dyDescent="0.25">
      <c r="A10" s="41" t="s">
        <v>185</v>
      </c>
      <c r="B10" s="39">
        <f>IFERROR(AVERAGEIF(Riesgos_y_Controles!D5:D15,"Procesos",Riesgos_y_Controles!H5:H15),"")</f>
        <v>5.333333333333333</v>
      </c>
    </row>
    <row r="11" spans="1:8" x14ac:dyDescent="0.25">
      <c r="A11" s="41" t="s">
        <v>54</v>
      </c>
      <c r="B11" s="39">
        <f>IFERROR(AVERAGEIF(Riesgos_y_Controles!D5:D15,"Humano",Riesgos_y_Controles!H5:H15),"")</f>
        <v>5.25</v>
      </c>
    </row>
    <row r="12" spans="1:8" x14ac:dyDescent="0.25">
      <c r="A12" s="41" t="s">
        <v>55</v>
      </c>
      <c r="B12" s="39">
        <f>IFERROR(AVERAGEIF(Riesgos_y_Controles!D5:D15,"Tecnológico",Riesgos_y_Controles!H5:H15),"")</f>
        <v>6</v>
      </c>
    </row>
    <row r="13" spans="1:8" x14ac:dyDescent="0.25">
      <c r="A13" s="41" t="s">
        <v>56</v>
      </c>
      <c r="B13" s="40" t="str">
        <f>IFERROR(AVERAGEIF(Riesgos_y_Controles!D5:D15,"Ética/Fraude",Riesgos_y_Controles!H5:H15)," ")</f>
        <v xml:space="preserve"> </v>
      </c>
    </row>
    <row r="15" spans="1:8" ht="18.75" x14ac:dyDescent="0.3">
      <c r="A15" s="57" t="s">
        <v>187</v>
      </c>
    </row>
    <row r="16" spans="1:8" x14ac:dyDescent="0.25">
      <c r="A16" s="41" t="s">
        <v>189</v>
      </c>
      <c r="B16" s="39">
        <f>IFERROR(AVERAGEIF(tblRiesgos[Etapa],"Originación",Riesgos_y_Controles!H5:H15),"")</f>
        <v>6.2</v>
      </c>
    </row>
    <row r="17" spans="1:2" x14ac:dyDescent="0.25">
      <c r="A17" s="41" t="s">
        <v>190</v>
      </c>
      <c r="B17" s="39">
        <f>IFERROR(AVERAGEIF(tblRiesgos[Etapa],"Seguimiento",Riesgos_y_Controles!H5:H15),"")</f>
        <v>4.666666666666667</v>
      </c>
    </row>
    <row r="18" spans="1:2" x14ac:dyDescent="0.25">
      <c r="A18" s="41" t="s">
        <v>191</v>
      </c>
      <c r="B18" s="39">
        <f>IFERROR(AVERAGEIF(tblRiesgos[Etapa],"Cobranzas",Riesgos_y_Controles!H5:H15),"")</f>
        <v>4.666666666666667</v>
      </c>
    </row>
    <row r="21" spans="1:2" x14ac:dyDescent="0.25">
      <c r="A21" s="74" t="s">
        <v>36</v>
      </c>
      <c r="B21" s="74"/>
    </row>
    <row r="22" spans="1:2" x14ac:dyDescent="0.25">
      <c r="A22" s="38" t="s">
        <v>37</v>
      </c>
      <c r="B22" s="38" t="s">
        <v>40</v>
      </c>
    </row>
    <row r="23" spans="1:2" x14ac:dyDescent="0.25">
      <c r="A23" s="36" t="s">
        <v>38</v>
      </c>
      <c r="B23" s="36" t="s">
        <v>41</v>
      </c>
    </row>
    <row r="24" spans="1:2" x14ac:dyDescent="0.25">
      <c r="A24" s="37" t="s">
        <v>39</v>
      </c>
      <c r="B24" s="37" t="s">
        <v>42</v>
      </c>
    </row>
  </sheetData>
  <mergeCells count="3">
    <mergeCell ref="A1:H1"/>
    <mergeCell ref="A21:B21"/>
    <mergeCell ref="D4:E4"/>
  </mergeCells>
  <conditionalFormatting sqref="A10:B13">
    <cfRule type="cellIs" dxfId="6" priority="5" operator="greaterThan">
      <formula>4</formula>
    </cfRule>
    <cfRule type="cellIs" dxfId="5" priority="6" operator="between">
      <formula>3</formula>
      <formula>4</formula>
    </cfRule>
    <cfRule type="cellIs" dxfId="4" priority="7" operator="between">
      <formula>1</formula>
      <formula>2</formula>
    </cfRule>
  </conditionalFormatting>
  <conditionalFormatting sqref="A13:B13">
    <cfRule type="containsText" dxfId="3" priority="4" operator="containsText" text=" ">
      <formula>NOT(ISERROR(SEARCH(" ",A13)))</formula>
    </cfRule>
  </conditionalFormatting>
  <conditionalFormatting sqref="A16:B18">
    <cfRule type="cellIs" dxfId="2" priority="1" operator="greaterThan">
      <formula>4</formula>
    </cfRule>
    <cfRule type="cellIs" dxfId="1" priority="2" operator="between">
      <formula>3</formula>
      <formula>4</formula>
    </cfRule>
    <cfRule type="cellIs" dxfId="0" priority="3" operator="between">
      <formula>1</formula>
      <formula>2</formula>
    </cfRule>
  </conditionalFormatting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D7" sqref="D7"/>
    </sheetView>
  </sheetViews>
  <sheetFormatPr baseColWidth="10" defaultColWidth="77.42578125" defaultRowHeight="15" x14ac:dyDescent="0.25"/>
  <cols>
    <col min="1" max="1" width="4.140625" bestFit="1" customWidth="1"/>
    <col min="2" max="2" width="42.140625" bestFit="1" customWidth="1"/>
    <col min="3" max="3" width="75.140625" bestFit="1" customWidth="1"/>
  </cols>
  <sheetData>
    <row r="1" spans="1:3" x14ac:dyDescent="0.25">
      <c r="A1" s="14" t="s">
        <v>166</v>
      </c>
      <c r="B1" s="14" t="s">
        <v>167</v>
      </c>
      <c r="C1" s="14" t="s">
        <v>168</v>
      </c>
    </row>
    <row r="2" spans="1:3" ht="30" x14ac:dyDescent="0.25">
      <c r="A2" s="15">
        <v>1</v>
      </c>
      <c r="B2" s="15" t="s">
        <v>169</v>
      </c>
      <c r="C2" s="15" t="s">
        <v>170</v>
      </c>
    </row>
    <row r="3" spans="1:3" ht="30" x14ac:dyDescent="0.25">
      <c r="A3" s="15">
        <v>2</v>
      </c>
      <c r="B3" s="15" t="s">
        <v>171</v>
      </c>
      <c r="C3" s="15" t="s">
        <v>172</v>
      </c>
    </row>
    <row r="4" spans="1:3" ht="30" x14ac:dyDescent="0.25">
      <c r="A4" s="15">
        <v>3</v>
      </c>
      <c r="B4" s="15" t="s">
        <v>173</v>
      </c>
      <c r="C4" s="15" t="s">
        <v>174</v>
      </c>
    </row>
    <row r="5" spans="1:3" ht="30" x14ac:dyDescent="0.25">
      <c r="A5" s="15">
        <v>4</v>
      </c>
      <c r="B5" s="15" t="s">
        <v>175</v>
      </c>
      <c r="C5" s="15" t="s">
        <v>176</v>
      </c>
    </row>
    <row r="6" spans="1:3" ht="30" x14ac:dyDescent="0.25">
      <c r="A6" s="15">
        <v>5</v>
      </c>
      <c r="B6" s="15" t="s">
        <v>177</v>
      </c>
      <c r="C6" s="15" t="s">
        <v>178</v>
      </c>
    </row>
    <row r="7" spans="1:3" ht="30" x14ac:dyDescent="0.25">
      <c r="A7" s="15">
        <v>6</v>
      </c>
      <c r="B7" s="15" t="s">
        <v>179</v>
      </c>
      <c r="C7" s="15" t="s">
        <v>180</v>
      </c>
    </row>
    <row r="8" spans="1:3" ht="30" x14ac:dyDescent="0.25">
      <c r="A8" s="15">
        <v>7</v>
      </c>
      <c r="B8" s="15" t="s">
        <v>181</v>
      </c>
      <c r="C8" s="15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6" sqref="D6"/>
    </sheetView>
  </sheetViews>
  <sheetFormatPr baseColWidth="10" defaultColWidth="9.140625" defaultRowHeight="15" x14ac:dyDescent="0.25"/>
  <cols>
    <col min="1" max="1" width="24" customWidth="1"/>
    <col min="2" max="2" width="95" customWidth="1"/>
  </cols>
  <sheetData>
    <row r="1" spans="1:6" ht="21" x14ac:dyDescent="0.35">
      <c r="A1" s="71" t="s">
        <v>57</v>
      </c>
      <c r="B1" s="72"/>
      <c r="C1" s="72"/>
      <c r="D1" s="72"/>
      <c r="E1" s="72"/>
      <c r="F1" s="72"/>
    </row>
    <row r="3" spans="1:6" ht="54" customHeight="1" x14ac:dyDescent="0.25">
      <c r="A3" s="51" t="s">
        <v>58</v>
      </c>
      <c r="B3" s="52" t="s">
        <v>59</v>
      </c>
    </row>
    <row r="4" spans="1:6" x14ac:dyDescent="0.25">
      <c r="A4" s="3"/>
      <c r="B4" s="3"/>
    </row>
    <row r="5" spans="1:6" ht="54" customHeight="1" x14ac:dyDescent="0.25">
      <c r="A5" s="51" t="s">
        <v>60</v>
      </c>
      <c r="B5" s="52" t="s">
        <v>61</v>
      </c>
    </row>
    <row r="6" spans="1:6" x14ac:dyDescent="0.25">
      <c r="A6" s="3"/>
      <c r="B6" s="3"/>
    </row>
    <row r="7" spans="1:6" ht="54" customHeight="1" x14ac:dyDescent="0.25">
      <c r="A7" s="51" t="s">
        <v>62</v>
      </c>
      <c r="B7" s="52" t="s">
        <v>63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Caso</vt:lpstr>
      <vt:lpstr>Riesgos_y_Controles</vt:lpstr>
      <vt:lpstr>controles</vt:lpstr>
      <vt:lpstr>acciones</vt:lpstr>
      <vt:lpstr>Mapa_Riesgos</vt:lpstr>
      <vt:lpstr>Indicadores</vt:lpstr>
      <vt:lpstr>estandar riesgo operativo</vt:lpstr>
      <vt:lpstr>Guia_docente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Erick Josué Oran</cp:lastModifiedBy>
  <dcterms:created xsi:type="dcterms:W3CDTF">2026-03-22T16:43:54Z</dcterms:created>
  <dcterms:modified xsi:type="dcterms:W3CDTF">2026-03-25T23:04:35Z</dcterms:modified>
</cp:coreProperties>
</file>