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diaz\OneDrive\respaldo santiago diaz\santiago diaz\ECLOF ONG\febrero 2026\Modulo II sesion IV\"/>
    </mc:Choice>
  </mc:AlternateContent>
  <xr:revisionPtr revIDLastSave="0" documentId="13_ncr:1_{02EB2DAF-36CA-4C01-8FA1-E8862864D942}" xr6:coauthVersionLast="47" xr6:coauthVersionMax="47" xr10:uidLastSave="{00000000-0000-0000-0000-000000000000}"/>
  <bookViews>
    <workbookView xWindow="-120" yWindow="-120" windowWidth="24240" windowHeight="13020" firstSheet="7" activeTab="10" xr2:uid="{00000000-000D-0000-FFFF-FFFF00000000}"/>
  </bookViews>
  <sheets>
    <sheet name="Instrucciones" sheetId="1" r:id="rId1"/>
    <sheet name="Resumen_Decision" sheetId="2" r:id="rId2"/>
    <sheet name="Analisis_5C cualitativo" sheetId="4" r:id="rId3"/>
    <sheet name="Guia_5C cualitativo" sheetId="3" r:id="rId4"/>
    <sheet name="Negocio_Entorno" sheetId="5" r:id="rId5"/>
    <sheet name="Capacidad_Pago" sheetId="6" r:id="rId6"/>
    <sheet name="Excepciones_Etica" sheetId="7" r:id="rId7"/>
    <sheet name="5C_Mixto_Consumo" sheetId="8" r:id="rId8"/>
    <sheet name="5C_Mixto_Microempresa" sheetId="9" r:id="rId9"/>
    <sheet name="Ilustracion_5C_Cuant" sheetId="10" r:id="rId10"/>
    <sheet name="Ilustracion_Modelo_Estad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D8" i="8"/>
  <c r="D9" i="8"/>
  <c r="F9" i="8" s="1"/>
  <c r="D10" i="8"/>
  <c r="F10" i="8" s="1"/>
  <c r="B13" i="2"/>
  <c r="B11" i="2"/>
  <c r="B9" i="2"/>
  <c r="B7" i="2"/>
  <c r="B6" i="2"/>
  <c r="B5" i="2"/>
  <c r="B21" i="6"/>
  <c r="B30" i="6"/>
  <c r="B19" i="6"/>
  <c r="B18" i="6"/>
  <c r="B17" i="6"/>
  <c r="B7" i="6"/>
  <c r="D12" i="9"/>
  <c r="F12" i="9" s="1"/>
  <c r="D11" i="9"/>
  <c r="F11" i="9" s="1"/>
  <c r="F10" i="9"/>
  <c r="D9" i="9"/>
  <c r="F9" i="9" s="1"/>
  <c r="D8" i="9"/>
  <c r="F8" i="9" s="1"/>
  <c r="F7" i="9"/>
  <c r="D6" i="9"/>
  <c r="F6" i="9" s="1"/>
  <c r="F5" i="9"/>
  <c r="D11" i="8"/>
  <c r="F11" i="8" s="1"/>
  <c r="F8" i="8"/>
  <c r="D7" i="8"/>
  <c r="D6" i="8"/>
  <c r="F6" i="8" s="1"/>
  <c r="F5" i="8"/>
  <c r="B17" i="7"/>
  <c r="B12" i="2" s="1"/>
  <c r="B29" i="6"/>
  <c r="B12" i="6"/>
  <c r="E9" i="5"/>
  <c r="E8" i="5"/>
  <c r="E7" i="5"/>
  <c r="E6" i="5"/>
  <c r="E5" i="5"/>
  <c r="E4" i="5"/>
  <c r="E8" i="4"/>
  <c r="E7" i="4"/>
  <c r="E6" i="4"/>
  <c r="E5" i="4"/>
  <c r="E4" i="4"/>
  <c r="E14" i="9" l="1"/>
  <c r="E15" i="9" s="1"/>
  <c r="E11" i="5"/>
  <c r="E11" i="4"/>
  <c r="B8" i="2" s="1"/>
  <c r="E12" i="5"/>
  <c r="B10" i="2"/>
  <c r="E13" i="8"/>
  <c r="E14" i="8" s="1"/>
  <c r="B14" i="2" l="1"/>
  <c r="E12" i="4"/>
  <c r="B22" i="6"/>
  <c r="B20" i="6"/>
</calcChain>
</file>

<file path=xl/sharedStrings.xml><?xml version="1.0" encoding="utf-8"?>
<sst xmlns="http://schemas.openxmlformats.org/spreadsheetml/2006/main" count="315" uniqueCount="253">
  <si>
    <t>Plantilla de Análisis Crediticio — Módulo II, Sesión 4</t>
  </si>
  <si>
    <t>Sesión 4: Análisis Crediticio y Toma de Decisiones (cooperativas RD)</t>
  </si>
  <si>
    <t>Objetivo</t>
  </si>
  <si>
    <t>Demostrar un análisis crediticio básico con criterio técnico: 5C, capacidad de pago, negocio/entorno, excepciones y ética.</t>
  </si>
  <si>
    <t>Cómo usar</t>
  </si>
  <si>
    <t>1) Llene las celdas azules. 2) Revise resultados y banderas automáticas. 3) Documente decisión y condiciones.</t>
  </si>
  <si>
    <t>Hojas</t>
  </si>
  <si>
    <t>Resumen_Decision, Analisis_5C, Capacidad_Pago, Negocio_Entorno, Excepciones_Etica.</t>
  </si>
  <si>
    <t>Escala recomendada</t>
  </si>
  <si>
    <t>Puntajes de 1 a 5: 1=Débil, 3=Aceptable, 5=Fuerte.</t>
  </si>
  <si>
    <t>Notas</t>
  </si>
  <si>
    <t>La plantilla es demostrativa; los umbrales pueden ajustarse a la política de cada cooperativa.</t>
  </si>
  <si>
    <t>Resumen de Decisión Crediticia</t>
  </si>
  <si>
    <t>Nombre del socio / solicitante</t>
  </si>
  <si>
    <t>Monto solicitado (RD$)</t>
  </si>
  <si>
    <t>Plazo (meses)</t>
  </si>
  <si>
    <t>Cuota propuesta (RD$)</t>
  </si>
  <si>
    <t>Score 5C (0-100)</t>
  </si>
  <si>
    <t>Cobertura / DTI</t>
  </si>
  <si>
    <t>Puntaje negocio/entorno</t>
  </si>
  <si>
    <t>Excepciones críticas</t>
  </si>
  <si>
    <t>Chequeo ético</t>
  </si>
  <si>
    <t>Recomendación automática</t>
  </si>
  <si>
    <t>Condiciones sugeridas</t>
  </si>
  <si>
    <t>Decisión final del comité</t>
  </si>
  <si>
    <t>Guía de evaluación — 5C del crédito (cooperativas RD)</t>
  </si>
  <si>
    <t>Use esta hoja como procedimiento y criterio para asignar puntajes (1–5) en la pestaña Analisis_5C.</t>
  </si>
  <si>
    <t>C</t>
  </si>
  <si>
    <t>Qué evaluar</t>
  </si>
  <si>
    <t>Evidencia mínima</t>
  </si>
  <si>
    <t>1 (Débil)</t>
  </si>
  <si>
    <t>2</t>
  </si>
  <si>
    <t>3 (Aceptable)</t>
  </si>
  <si>
    <t>4</t>
  </si>
  <si>
    <t>5 (Fuerte)</t>
  </si>
  <si>
    <t>Character</t>
  </si>
  <si>
    <t>Conducta de pago y cumplimiento</t>
  </si>
  <si>
    <t>Buró / historial interno, referencias, comportamiento en atrasos</t>
  </si>
  <si>
    <t>Mora recurrente / incumple acuerdos</t>
  </si>
  <si>
    <t>Mora ocasional sin explicación</t>
  </si>
  <si>
    <t>Historial mayormente al día</t>
  </si>
  <si>
    <t>Buen historial + responde a seguimiento</t>
  </si>
  <si>
    <t>Excelente historial + disciplina comprobada</t>
  </si>
  <si>
    <t>Capacity</t>
  </si>
  <si>
    <t>Capacidad real de pago</t>
  </si>
  <si>
    <t>Ingreso neto, gastos, otras deudas, DTI, cobertura de cuota</t>
  </si>
  <si>
    <t>Sin capacidad / DTI alto / sin evidencia</t>
  </si>
  <si>
    <t>Capacidad muy ajustada</t>
  </si>
  <si>
    <t>Capacidad suficiente con evidencia</t>
  </si>
  <si>
    <t>Capacidad sólida + holgura</t>
  </si>
  <si>
    <t>Capacidad muy sólida + estabilidad</t>
  </si>
  <si>
    <t>Capital</t>
  </si>
  <si>
    <t>Aportes propios y resiliencia</t>
  </si>
  <si>
    <t>Patrimonio, ahorros, aportes, capital de trabajo, antigüedad</t>
  </si>
  <si>
    <t>Sin respaldo ni ahorro</t>
  </si>
  <si>
    <t>Respaldo mínimo</t>
  </si>
  <si>
    <t>Respaldo razonable</t>
  </si>
  <si>
    <t>Respaldo sólido</t>
  </si>
  <si>
    <t>Respaldo fuerte</t>
  </si>
  <si>
    <t>Conditions</t>
  </si>
  <si>
    <t>Destino, entorno y estabilidad</t>
  </si>
  <si>
    <t>Destino claro, sector, empleo/negocio, riesgos del entorno</t>
  </si>
  <si>
    <t>Destino riesgoso/no claro</t>
  </si>
  <si>
    <t>Entorno adverso sin mitigantes</t>
  </si>
  <si>
    <t>Destino claro y viable</t>
  </si>
  <si>
    <t>Entorno favorable / mitigantes</t>
  </si>
  <si>
    <t>Destino muy sólido + entorno favorable</t>
  </si>
  <si>
    <t>Collateral</t>
  </si>
  <si>
    <t>Garantías y mitigantes</t>
  </si>
  <si>
    <t>Garantía/fiador, valuación, documentación, cobertura y ejecutabilidad</t>
  </si>
  <si>
    <t>Sin garantía/fiador cuando se requiere</t>
  </si>
  <si>
    <t>Garantía débil o incompleta</t>
  </si>
  <si>
    <t>Garantía aceptable y documentada</t>
  </si>
  <si>
    <t>Garantía sólida / cobertura adecuada</t>
  </si>
  <si>
    <t>Garantía fuerte + documentación completa</t>
  </si>
  <si>
    <t>Procedimiento rápido (para el analista):
1) Verificar identidad, buró y referencias (Character).
2) Calcular capacidad de pago (DTI y cobertura) con evidencia (Capacity).
3) Revisar respaldo del socio (Capital).
4) Validar destino, sector y riesgos del entorno (Conditions).
5) Confirmar garantía/fiador y ejecutabilidad (Collateral).
Regla: si una ‘C’ clave queda en 1–2, documentar mitigantes o manejar como excepción.</t>
  </si>
  <si>
    <t>Análisis de las 5C del crédito</t>
  </si>
  <si>
    <t>Criterio</t>
  </si>
  <si>
    <t>Puntaje (1-5)</t>
  </si>
  <si>
    <t>Peso</t>
  </si>
  <si>
    <t>Puntaje ponderado</t>
  </si>
  <si>
    <t>Comentario</t>
  </si>
  <si>
    <t>Historial de pago, referencias, disciplina</t>
  </si>
  <si>
    <t>Capacidad de pago, estabilidad de ingresos, carga de deuda</t>
  </si>
  <si>
    <t>Aportes propios, patrimonio, respaldo económico</t>
  </si>
  <si>
    <t>Destino, actividad, entorno económico, empleo/sector</t>
  </si>
  <si>
    <t>Garantías, codeudor, cobertura del respaldo</t>
  </si>
  <si>
    <t>Score 5C</t>
  </si>
  <si>
    <t>Lectura</t>
  </si>
  <si>
    <t>Análisis del negocio y entorno económico</t>
  </si>
  <si>
    <t>Factor</t>
  </si>
  <si>
    <t>Descripción</t>
  </si>
  <si>
    <t>Negocio/actividad</t>
  </si>
  <si>
    <t>Claridad del giro, experiencia y estabilidad</t>
  </si>
  <si>
    <t>Mercado/competencia</t>
  </si>
  <si>
    <t>Demanda, competencia, dependencia de clientes</t>
  </si>
  <si>
    <t>Entorno económico</t>
  </si>
  <si>
    <t>Inflación, empleo, choques sectoriales/locales</t>
  </si>
  <si>
    <t>Zona/ubicación</t>
  </si>
  <si>
    <t>Riesgo local, logística, clima</t>
  </si>
  <si>
    <t>Concentración</t>
  </si>
  <si>
    <t>Dependencia de un empleador/sector/fuente</t>
  </si>
  <si>
    <t>Evidencia documental</t>
  </si>
  <si>
    <t>Consistencia entre visita, referencias y soportes</t>
  </si>
  <si>
    <t>Puntaje</t>
  </si>
  <si>
    <t>Evaluación de capacidad de pago</t>
  </si>
  <si>
    <t>A. Persona / Socio (presupuesto familiar)</t>
  </si>
  <si>
    <t>Ingreso neto mensual (RD$)</t>
  </si>
  <si>
    <t>Gastos fijos mensuales (RD$)</t>
  </si>
  <si>
    <t>B. Negocio / actividad (flujo básico)</t>
  </si>
  <si>
    <t>Ventas mensuales (RD$)</t>
  </si>
  <si>
    <t>Costo de ventas / compras (RD$)</t>
  </si>
  <si>
    <t>Gastos operativos (RD$)</t>
  </si>
  <si>
    <t>Utilidad/flujo disponible (RD$)</t>
  </si>
  <si>
    <t>C. Consolidación + Simulación del préstamo</t>
  </si>
  <si>
    <t>Cobertura objetivo mínima (x)</t>
  </si>
  <si>
    <t>Flujo disponible negocio (utilidad/flujo)</t>
  </si>
  <si>
    <t>Flujo disponible consolidado (personal + % negocio)</t>
  </si>
  <si>
    <t>Cuota máxima recomendada (por cobertura objetivo)</t>
  </si>
  <si>
    <t>Cobertura consolidada (disp/cuota propuesta)</t>
  </si>
  <si>
    <t>Bandera consolidada</t>
  </si>
  <si>
    <t>Simulación rápida (cuota ↔ monto ↔ plazo)</t>
  </si>
  <si>
    <t>Monto a simular (RD$)</t>
  </si>
  <si>
    <t>Tasa anual a simular</t>
  </si>
  <si>
    <t>Plazo a simular (meses)</t>
  </si>
  <si>
    <t>Cuota calculada (PMT)</t>
  </si>
  <si>
    <t>Monto máximo dado cuota máxima recomendada</t>
  </si>
  <si>
    <t>Manejo de excepciones, ética y responsabilidad</t>
  </si>
  <si>
    <t>A. Excepciones de crédito</t>
  </si>
  <si>
    <t>¿Requiere excepción?</t>
  </si>
  <si>
    <t>No</t>
  </si>
  <si>
    <t>Tipo de excepción</t>
  </si>
  <si>
    <t>Justificación técnica</t>
  </si>
  <si>
    <t>Mitigante / control compensatorio</t>
  </si>
  <si>
    <t>Aprobación requerida por</t>
  </si>
  <si>
    <t>B. Ética y responsabilidad en la aprobación</t>
  </si>
  <si>
    <t>¿Existe presión por aprobar?</t>
  </si>
  <si>
    <t>¿La información fue verificada?</t>
  </si>
  <si>
    <t>Sí</t>
  </si>
  <si>
    <t>¿Hay conflicto de interés?</t>
  </si>
  <si>
    <t>¿La recomendación se sostiene técnicamente?</t>
  </si>
  <si>
    <t>Chequeo ético global</t>
  </si>
  <si>
    <t>5C Mixto — Crédito de Consumo (ejemplo práctico)</t>
  </si>
  <si>
    <t>Cualitativo + métricas simples (DTI, cobertura, buró).</t>
  </si>
  <si>
    <t>Métrica / criterio</t>
  </si>
  <si>
    <t>Dato (input)</t>
  </si>
  <si>
    <t>Puntos (0-100)</t>
  </si>
  <si>
    <t>Historial/buró (categoría)</t>
  </si>
  <si>
    <t>Bueno/Regular/Malo</t>
  </si>
  <si>
    <t>Categorías para puntuar.</t>
  </si>
  <si>
    <t>Atrasos 12 meses (#)</t>
  </si>
  <si>
    <t>DTI total (deuda/ingreso)</t>
  </si>
  <si>
    <t>DTI=(cuotas totales)/ingreso</t>
  </si>
  <si>
    <t>Cobertura de cuota (disp/cuota)</t>
  </si>
  <si>
    <t>≥1.2x recomendable</t>
  </si>
  <si>
    <t>Ahorro/respaldo (meses gastos)</t>
  </si>
  <si>
    <t>Estabilidad laboral (meses)</t>
  </si>
  <si>
    <t>Mitigante (fiador/garantía)</t>
  </si>
  <si>
    <t>Sí/No</t>
  </si>
  <si>
    <t>Score (0-100)</t>
  </si>
  <si>
    <t>5C Mixto — Microempresa / Microcrédito (ejemplo práctico)</t>
  </si>
  <si>
    <t>Incluye DSCR, estabilidad del negocio y concentración de clientes.</t>
  </si>
  <si>
    <t>DSCR (flujo neto / cuota)</t>
  </si>
  <si>
    <t>Variación de ventas</t>
  </si>
  <si>
    <t>Baja/Media/Alta</t>
  </si>
  <si>
    <t>Aporte propio (%)</t>
  </si>
  <si>
    <t>Antigüedad del negocio (meses)</t>
  </si>
  <si>
    <t>Riesgo del sector</t>
  </si>
  <si>
    <t>Bajo/Medio/Alto</t>
  </si>
  <si>
    <t>Concentración clientes/prov. (%)</t>
  </si>
  <si>
    <t>Garantía/fiador (documentación)</t>
  </si>
  <si>
    <t>Completa/Parcial</t>
  </si>
  <si>
    <t>Ilustración — 5C Cuantitativo (microfinanzas)</t>
  </si>
  <si>
    <t>Convertir cada C en métricas + reglas (sin modelo estadístico).</t>
  </si>
  <si>
    <t>Métrica cuantitativa</t>
  </si>
  <si>
    <t>Fuente / fórmula</t>
  </si>
  <si>
    <t>Regla (umbrales)</t>
  </si>
  <si>
    <t>Salida</t>
  </si>
  <si>
    <t>Uso</t>
  </si>
  <si>
    <t>Atrasos 12m</t>
  </si>
  <si>
    <t>Buró + histórico interno</t>
  </si>
  <si>
    <t>0=100; 1=70; 2-3=40; &gt;3=0</t>
  </si>
  <si>
    <t>0–100</t>
  </si>
  <si>
    <t>Disciplina</t>
  </si>
  <si>
    <t>Complementar con referencias</t>
  </si>
  <si>
    <t>DTI total</t>
  </si>
  <si>
    <t>(Cuotas totales)/(Ingreso neto)</t>
  </si>
  <si>
    <t>≤30%=100; 31-40=80; 41-50=50; &gt;50=0</t>
  </si>
  <si>
    <t>Capacidad</t>
  </si>
  <si>
    <t>DSCR negocio</t>
  </si>
  <si>
    <t>Flujo neto / cuota</t>
  </si>
  <si>
    <t>≥2=100; 1.5-2=80; 1.2-1.5=50; &lt;1.2=0</t>
  </si>
  <si>
    <t>Microempresa</t>
  </si>
  <si>
    <t>Aporte propio</t>
  </si>
  <si>
    <t>Aporte / inversión</t>
  </si>
  <si>
    <t>≥30%=100; 15-30=70; 1-15=40; 0=0</t>
  </si>
  <si>
    <t>Resiliencia</t>
  </si>
  <si>
    <t>Concentración clientes</t>
  </si>
  <si>
    <t>Top cliente / ventas</t>
  </si>
  <si>
    <t>≤20%=100; 21-40=70; 41-60=40; &gt;60=0</t>
  </si>
  <si>
    <t>Shock ingresos</t>
  </si>
  <si>
    <t>LTV</t>
  </si>
  <si>
    <t>Monto / valor garantía</t>
  </si>
  <si>
    <t>≤60%=100; 61-80=70; 81-100=40; &gt;100=0</t>
  </si>
  <si>
    <t>Mitigación</t>
  </si>
  <si>
    <t>Ejecutabilidad</t>
  </si>
  <si>
    <t>Cómo se usa: calcular métricas → asignar puntos → ponderar por C → score total.
Ventaja: comparabilidad. Desventaja: umbrales fijos; calibrar periódicamente.</t>
  </si>
  <si>
    <t>Ilustración — Modelo estadístico (Scorecard/PD) en microfinanzas</t>
  </si>
  <si>
    <t>Evolución: 5C mixto → score estadístico (predice probabilidad de incumplimiento).</t>
  </si>
  <si>
    <t>Etapa</t>
  </si>
  <si>
    <t>Qué se hace</t>
  </si>
  <si>
    <t>Variables típicas</t>
  </si>
  <si>
    <t>Riesgos / cuidados</t>
  </si>
  <si>
    <t>Dueño</t>
  </si>
  <si>
    <t>Datos</t>
  </si>
  <si>
    <t>Recolectar histórico (12–36 meses) de originación y pagos; limpiar y consolidar.</t>
  </si>
  <si>
    <t>Dataset</t>
  </si>
  <si>
    <t>DTI, DSCR, antigüedad, buró, sector, zona, historial interno</t>
  </si>
  <si>
    <t>Calidad de datos, sesgos, faltantes</t>
  </si>
  <si>
    <t>TI/Riesgos</t>
  </si>
  <si>
    <t>Definir ‘default’ (p.ej. 30+ o 60+ días) y ventana de observación.</t>
  </si>
  <si>
    <t>Etiqueta</t>
  </si>
  <si>
    <t>Default 30+, roll rates, castigos</t>
  </si>
  <si>
    <t>Definición inconsistente distorsiona el modelo</t>
  </si>
  <si>
    <t>Riesgos</t>
  </si>
  <si>
    <t>Modelado</t>
  </si>
  <si>
    <t>Entrenar scorecard (logístico) y seleccionar variables explicables.</t>
  </si>
  <si>
    <t>Modelo candidato</t>
  </si>
  <si>
    <t>Logística, bins/WoE</t>
  </si>
  <si>
    <t>Overfitting, variables no defendibles</t>
  </si>
  <si>
    <t>Analítica/Riesgos</t>
  </si>
  <si>
    <t>Validación</t>
  </si>
  <si>
    <t>Medir desempeño y estabilidad (ROC/KS/PSI) y backtesting.</t>
  </si>
  <si>
    <t>Modelo validado</t>
  </si>
  <si>
    <t>ROC/AUC, KS, PSI</t>
  </si>
  <si>
    <t>Sin validación no se usa</t>
  </si>
  <si>
    <t>Auditoría/Riesgos</t>
  </si>
  <si>
    <t>Implementación</t>
  </si>
  <si>
    <t>Definir cutoffs, excepciones, pricing; integrarlo al flujo.</t>
  </si>
  <si>
    <t>Score operativo</t>
  </si>
  <si>
    <t>Cutoffs por producto/segmento</t>
  </si>
  <si>
    <t>Gobernanza y control de cambios</t>
  </si>
  <si>
    <t>Gerencia/Consejo</t>
  </si>
  <si>
    <t>Monitoreo</t>
  </si>
  <si>
    <t>Monitorear desempeño y deriva; recalibrar periódicamente.</t>
  </si>
  <si>
    <t>Modelo vivo</t>
  </si>
  <si>
    <t>PSI, default rate, vintage/cohortes</t>
  </si>
  <si>
    <t>Sin monitoreo, queda obsoleto</t>
  </si>
  <si>
    <t>Mensaje clave: el score estadístico mejora consistencia, pero no reemplaza ética ni control de excepciones.
Debe existir gobernanza: aprobación, validación, monitoreo y cambios controlados.</t>
  </si>
  <si>
    <t>Ingreso disponible</t>
  </si>
  <si>
    <t>Flujo disponible personal</t>
  </si>
  <si>
    <t>% del flujo del negocio disponible para pago de deuda</t>
  </si>
  <si>
    <t>Juan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</si>
</sst>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.0%"/>
    <numFmt numFmtId="165" formatCode="0.00\x"/>
    <numFmt numFmtId="166" formatCode="0.0"/>
    <numFmt numFmtId="168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111827"/>
      <name val="Calibri"/>
      <family val="2"/>
    </font>
    <font>
      <b/>
      <sz val="15"/>
      <color rgb="FFFFFFFF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111827"/>
      <name val="Calibri"/>
      <family val="2"/>
    </font>
    <font>
      <b/>
      <sz val="11"/>
      <color rgb="FFFFFFFF"/>
      <name val="Calibri"/>
      <family val="2"/>
    </font>
    <font>
      <b/>
      <sz val="11"/>
      <color rgb="FF111827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B6B3A"/>
      </patternFill>
    </fill>
    <fill>
      <patternFill patternType="solid">
        <fgColor rgb="FFF3F4F6"/>
      </patternFill>
    </fill>
    <fill>
      <patternFill patternType="solid">
        <fgColor rgb="FFEAF2FF"/>
      </patternFill>
    </fill>
    <fill>
      <patternFill patternType="solid">
        <fgColor rgb="FFF07D23"/>
      </patternFill>
    </fill>
    <fill>
      <patternFill patternType="solid">
        <fgColor rgb="FFF07D23"/>
      </patternFill>
    </fill>
    <fill>
      <patternFill patternType="solid">
        <fgColor rgb="FFF3F4F6"/>
      </patternFill>
    </fill>
    <fill>
      <patternFill patternType="solid">
        <fgColor rgb="FFEAF2FF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0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7" borderId="11" xfId="0" applyFont="1" applyFill="1" applyBorder="1" applyAlignment="1">
      <alignment horizontal="left" vertical="top" wrapText="1"/>
    </xf>
    <xf numFmtId="164" fontId="13" fillId="8" borderId="11" xfId="0" applyNumberFormat="1" applyFont="1" applyFill="1" applyBorder="1" applyAlignment="1">
      <alignment horizontal="center" vertical="center" wrapText="1"/>
    </xf>
    <xf numFmtId="165" fontId="13" fillId="8" borderId="11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7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0" fontId="14" fillId="9" borderId="11" xfId="0" applyNumberFormat="1" applyFont="1" applyFill="1" applyBorder="1" applyAlignment="1">
      <alignment horizontal="center" vertical="center" wrapText="1"/>
    </xf>
    <xf numFmtId="1" fontId="14" fillId="9" borderId="11" xfId="0" applyNumberFormat="1" applyFont="1" applyFill="1" applyBorder="1" applyAlignment="1">
      <alignment horizontal="center" vertical="center" wrapText="1"/>
    </xf>
    <xf numFmtId="4" fontId="5" fillId="9" borderId="1" xfId="1" applyNumberFormat="1" applyFont="1" applyFill="1" applyBorder="1" applyAlignment="1">
      <alignment horizontal="center" vertical="center" wrapText="1"/>
    </xf>
    <xf numFmtId="168" fontId="5" fillId="4" borderId="1" xfId="1" applyNumberFormat="1" applyFont="1" applyFill="1" applyBorder="1" applyAlignment="1">
      <alignment horizontal="center" vertical="center" wrapText="1"/>
    </xf>
    <xf numFmtId="168" fontId="6" fillId="0" borderId="1" xfId="1" applyNumberFormat="1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8"/>
  <sheetViews>
    <sheetView workbookViewId="0">
      <pane ySplit="3" topLeftCell="A4" activePane="bottomLeft" state="frozen"/>
      <selection pane="bottomLeft" sqref="A1:H1"/>
    </sheetView>
  </sheetViews>
  <sheetFormatPr baseColWidth="10" defaultColWidth="9.140625" defaultRowHeight="15" x14ac:dyDescent="0.25"/>
  <cols>
    <col min="1" max="1" width="22" customWidth="1"/>
    <col min="2" max="8" width="18" customWidth="1"/>
  </cols>
  <sheetData>
    <row r="1" spans="1:8" x14ac:dyDescent="0.25">
      <c r="A1" s="23" t="s">
        <v>0</v>
      </c>
      <c r="B1" s="21"/>
      <c r="C1" s="21"/>
      <c r="D1" s="21"/>
      <c r="E1" s="21"/>
      <c r="F1" s="21"/>
      <c r="G1" s="21"/>
      <c r="H1" s="22"/>
    </row>
    <row r="2" spans="1:8" x14ac:dyDescent="0.25">
      <c r="A2" s="20" t="s">
        <v>1</v>
      </c>
      <c r="B2" s="21"/>
      <c r="C2" s="21"/>
      <c r="D2" s="21"/>
      <c r="E2" s="21"/>
      <c r="F2" s="21"/>
      <c r="G2" s="21"/>
      <c r="H2" s="22"/>
    </row>
    <row r="4" spans="1:8" ht="120" customHeight="1" x14ac:dyDescent="0.25">
      <c r="A4" s="1" t="s">
        <v>2</v>
      </c>
      <c r="B4" s="2" t="s">
        <v>3</v>
      </c>
    </row>
    <row r="5" spans="1:8" ht="120" customHeight="1" x14ac:dyDescent="0.25">
      <c r="A5" s="1" t="s">
        <v>4</v>
      </c>
      <c r="B5" s="2" t="s">
        <v>5</v>
      </c>
    </row>
    <row r="6" spans="1:8" ht="75" customHeight="1" x14ac:dyDescent="0.25">
      <c r="A6" s="1" t="s">
        <v>6</v>
      </c>
      <c r="B6" s="2" t="s">
        <v>7</v>
      </c>
    </row>
    <row r="7" spans="1:8" ht="60" customHeight="1" x14ac:dyDescent="0.25">
      <c r="A7" s="1" t="s">
        <v>8</v>
      </c>
      <c r="B7" s="2" t="s">
        <v>9</v>
      </c>
    </row>
    <row r="8" spans="1:8" ht="90" customHeight="1" x14ac:dyDescent="0.25">
      <c r="A8" s="1" t="s">
        <v>10</v>
      </c>
      <c r="B8" s="2" t="s">
        <v>11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H15"/>
  <sheetViews>
    <sheetView workbookViewId="0">
      <pane ySplit="4" topLeftCell="A5" activePane="bottomLeft" state="frozen"/>
      <selection pane="bottomLeft" activeCell="E9" sqref="E9"/>
    </sheetView>
  </sheetViews>
  <sheetFormatPr baseColWidth="10" defaultColWidth="9.140625" defaultRowHeight="15" x14ac:dyDescent="0.25"/>
  <cols>
    <col min="1" max="1" width="14" customWidth="1"/>
    <col min="2" max="2" width="34" customWidth="1"/>
    <col min="3" max="3" width="26" customWidth="1"/>
    <col min="4" max="4" width="28" customWidth="1"/>
    <col min="5" max="6" width="18" customWidth="1"/>
    <col min="7" max="7" width="22" customWidth="1"/>
  </cols>
  <sheetData>
    <row r="1" spans="1:8" ht="26.1" customHeight="1" x14ac:dyDescent="0.25">
      <c r="A1" s="39" t="s">
        <v>172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4" t="s">
        <v>173</v>
      </c>
      <c r="B2" s="29"/>
      <c r="C2" s="29"/>
      <c r="D2" s="29"/>
      <c r="E2" s="29"/>
      <c r="F2" s="29"/>
      <c r="G2" s="29"/>
      <c r="H2" s="29"/>
    </row>
    <row r="4" spans="1:8" x14ac:dyDescent="0.25">
      <c r="A4" s="5" t="s">
        <v>27</v>
      </c>
      <c r="B4" s="5" t="s">
        <v>174</v>
      </c>
      <c r="C4" s="5" t="s">
        <v>175</v>
      </c>
      <c r="D4" s="5" t="s">
        <v>176</v>
      </c>
      <c r="E4" s="5" t="s">
        <v>177</v>
      </c>
      <c r="F4" s="5" t="s">
        <v>178</v>
      </c>
      <c r="G4" s="5" t="s">
        <v>10</v>
      </c>
    </row>
    <row r="5" spans="1:8" ht="30" customHeight="1" x14ac:dyDescent="0.25">
      <c r="A5" s="8" t="s">
        <v>35</v>
      </c>
      <c r="B5" s="2" t="s">
        <v>179</v>
      </c>
      <c r="C5" s="2" t="s">
        <v>180</v>
      </c>
      <c r="D5" s="2" t="s">
        <v>181</v>
      </c>
      <c r="E5" s="8" t="s">
        <v>182</v>
      </c>
      <c r="F5" s="8" t="s">
        <v>183</v>
      </c>
      <c r="G5" s="2" t="s">
        <v>184</v>
      </c>
    </row>
    <row r="6" spans="1:8" ht="30" customHeight="1" x14ac:dyDescent="0.25">
      <c r="A6" s="8" t="s">
        <v>43</v>
      </c>
      <c r="B6" s="2" t="s">
        <v>185</v>
      </c>
      <c r="C6" s="2" t="s">
        <v>186</v>
      </c>
      <c r="D6" s="2" t="s">
        <v>187</v>
      </c>
      <c r="E6" s="8" t="s">
        <v>182</v>
      </c>
      <c r="F6" s="8" t="s">
        <v>188</v>
      </c>
      <c r="G6" s="2"/>
    </row>
    <row r="7" spans="1:8" ht="30" customHeight="1" x14ac:dyDescent="0.25">
      <c r="A7" s="8" t="s">
        <v>43</v>
      </c>
      <c r="B7" s="2" t="s">
        <v>189</v>
      </c>
      <c r="C7" s="2" t="s">
        <v>190</v>
      </c>
      <c r="D7" s="2" t="s">
        <v>191</v>
      </c>
      <c r="E7" s="8" t="s">
        <v>182</v>
      </c>
      <c r="F7" s="8" t="s">
        <v>192</v>
      </c>
      <c r="G7" s="2"/>
    </row>
    <row r="8" spans="1:8" ht="30" customHeight="1" x14ac:dyDescent="0.25">
      <c r="A8" s="8" t="s">
        <v>51</v>
      </c>
      <c r="B8" s="2" t="s">
        <v>193</v>
      </c>
      <c r="C8" s="2" t="s">
        <v>194</v>
      </c>
      <c r="D8" s="2" t="s">
        <v>195</v>
      </c>
      <c r="E8" s="8" t="s">
        <v>182</v>
      </c>
      <c r="F8" s="8" t="s">
        <v>196</v>
      </c>
      <c r="G8" s="2"/>
    </row>
    <row r="9" spans="1:8" ht="30" customHeight="1" x14ac:dyDescent="0.25">
      <c r="A9" s="8" t="s">
        <v>59</v>
      </c>
      <c r="B9" s="2" t="s">
        <v>197</v>
      </c>
      <c r="C9" s="2" t="s">
        <v>198</v>
      </c>
      <c r="D9" s="2" t="s">
        <v>199</v>
      </c>
      <c r="E9" s="8" t="s">
        <v>182</v>
      </c>
      <c r="F9" s="8" t="s">
        <v>200</v>
      </c>
      <c r="G9" s="2"/>
    </row>
    <row r="10" spans="1:8" ht="30" customHeight="1" x14ac:dyDescent="0.25">
      <c r="A10" s="8" t="s">
        <v>67</v>
      </c>
      <c r="B10" s="2" t="s">
        <v>201</v>
      </c>
      <c r="C10" s="2" t="s">
        <v>202</v>
      </c>
      <c r="D10" s="2" t="s">
        <v>203</v>
      </c>
      <c r="E10" s="8" t="s">
        <v>182</v>
      </c>
      <c r="F10" s="8" t="s">
        <v>204</v>
      </c>
      <c r="G10" s="2" t="s">
        <v>205</v>
      </c>
    </row>
    <row r="12" spans="1:8" x14ac:dyDescent="0.25">
      <c r="A12" s="25" t="s">
        <v>206</v>
      </c>
      <c r="B12" s="26"/>
      <c r="C12" s="26"/>
      <c r="D12" s="26"/>
      <c r="E12" s="26"/>
      <c r="F12" s="26"/>
      <c r="G12" s="27"/>
    </row>
    <row r="13" spans="1:8" x14ac:dyDescent="0.25">
      <c r="A13" s="28"/>
      <c r="B13" s="29"/>
      <c r="C13" s="29"/>
      <c r="D13" s="29"/>
      <c r="E13" s="29"/>
      <c r="F13" s="29"/>
      <c r="G13" s="30"/>
    </row>
    <row r="14" spans="1:8" x14ac:dyDescent="0.25">
      <c r="A14" s="28"/>
      <c r="B14" s="29"/>
      <c r="C14" s="29"/>
      <c r="D14" s="29"/>
      <c r="E14" s="29"/>
      <c r="F14" s="29"/>
      <c r="G14" s="30"/>
    </row>
    <row r="15" spans="1:8" x14ac:dyDescent="0.25">
      <c r="A15" s="31"/>
      <c r="B15" s="32"/>
      <c r="C15" s="32"/>
      <c r="D15" s="32"/>
      <c r="E15" s="32"/>
      <c r="F15" s="32"/>
      <c r="G15" s="33"/>
    </row>
  </sheetData>
  <mergeCells count="3">
    <mergeCell ref="A2:H2"/>
    <mergeCell ref="A12:G15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H14"/>
  <sheetViews>
    <sheetView tabSelected="1" workbookViewId="0">
      <pane ySplit="4" topLeftCell="A5" activePane="bottomLeft" state="frozen"/>
      <selection pane="bottomLeft" activeCell="C7" sqref="C7"/>
    </sheetView>
  </sheetViews>
  <sheetFormatPr baseColWidth="10" defaultColWidth="9.140625" defaultRowHeight="15" x14ac:dyDescent="0.25"/>
  <cols>
    <col min="1" max="1" width="18" customWidth="1"/>
    <col min="2" max="2" width="44" customWidth="1"/>
    <col min="3" max="3" width="22" customWidth="1"/>
    <col min="4" max="5" width="30" customWidth="1"/>
    <col min="6" max="6" width="18" customWidth="1"/>
  </cols>
  <sheetData>
    <row r="1" spans="1:8" ht="26.1" customHeight="1" x14ac:dyDescent="0.25">
      <c r="A1" s="39" t="s">
        <v>207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4" t="s">
        <v>208</v>
      </c>
      <c r="B2" s="29"/>
      <c r="C2" s="29"/>
      <c r="D2" s="29"/>
      <c r="E2" s="29"/>
      <c r="F2" s="29"/>
      <c r="G2" s="29"/>
      <c r="H2" s="29"/>
    </row>
    <row r="4" spans="1:8" x14ac:dyDescent="0.25">
      <c r="A4" s="5" t="s">
        <v>209</v>
      </c>
      <c r="B4" s="5" t="s">
        <v>210</v>
      </c>
      <c r="C4" s="5" t="s">
        <v>177</v>
      </c>
      <c r="D4" s="5" t="s">
        <v>211</v>
      </c>
      <c r="E4" s="5" t="s">
        <v>212</v>
      </c>
      <c r="F4" s="5" t="s">
        <v>213</v>
      </c>
    </row>
    <row r="5" spans="1:8" ht="44.1" customHeight="1" x14ac:dyDescent="0.25">
      <c r="A5" s="13" t="s">
        <v>214</v>
      </c>
      <c r="B5" s="2" t="s">
        <v>215</v>
      </c>
      <c r="C5" s="13" t="s">
        <v>216</v>
      </c>
      <c r="D5" s="2" t="s">
        <v>217</v>
      </c>
      <c r="E5" s="2" t="s">
        <v>218</v>
      </c>
      <c r="F5" s="13" t="s">
        <v>219</v>
      </c>
    </row>
    <row r="6" spans="1:8" ht="44.1" customHeight="1" x14ac:dyDescent="0.25">
      <c r="A6" s="13" t="s">
        <v>2</v>
      </c>
      <c r="B6" s="2" t="s">
        <v>220</v>
      </c>
      <c r="C6" s="13" t="s">
        <v>221</v>
      </c>
      <c r="D6" s="2" t="s">
        <v>222</v>
      </c>
      <c r="E6" s="2" t="s">
        <v>223</v>
      </c>
      <c r="F6" s="13" t="s">
        <v>224</v>
      </c>
    </row>
    <row r="7" spans="1:8" ht="44.1" customHeight="1" x14ac:dyDescent="0.25">
      <c r="A7" s="13" t="s">
        <v>225</v>
      </c>
      <c r="B7" s="2" t="s">
        <v>226</v>
      </c>
      <c r="C7" s="13" t="s">
        <v>227</v>
      </c>
      <c r="D7" s="2" t="s">
        <v>228</v>
      </c>
      <c r="E7" s="2" t="s">
        <v>229</v>
      </c>
      <c r="F7" s="13" t="s">
        <v>230</v>
      </c>
    </row>
    <row r="8" spans="1:8" ht="44.1" customHeight="1" x14ac:dyDescent="0.25">
      <c r="A8" s="13" t="s">
        <v>231</v>
      </c>
      <c r="B8" s="2" t="s">
        <v>232</v>
      </c>
      <c r="C8" s="13" t="s">
        <v>233</v>
      </c>
      <c r="D8" s="2" t="s">
        <v>234</v>
      </c>
      <c r="E8" s="2" t="s">
        <v>235</v>
      </c>
      <c r="F8" s="13" t="s">
        <v>236</v>
      </c>
    </row>
    <row r="9" spans="1:8" ht="44.1" customHeight="1" x14ac:dyDescent="0.25">
      <c r="A9" s="13" t="s">
        <v>237</v>
      </c>
      <c r="B9" s="2" t="s">
        <v>238</v>
      </c>
      <c r="C9" s="13" t="s">
        <v>239</v>
      </c>
      <c r="D9" s="2" t="s">
        <v>240</v>
      </c>
      <c r="E9" s="2" t="s">
        <v>241</v>
      </c>
      <c r="F9" s="13" t="s">
        <v>242</v>
      </c>
    </row>
    <row r="10" spans="1:8" ht="44.1" customHeight="1" x14ac:dyDescent="0.25">
      <c r="A10" s="13" t="s">
        <v>243</v>
      </c>
      <c r="B10" s="2" t="s">
        <v>244</v>
      </c>
      <c r="C10" s="13" t="s">
        <v>245</v>
      </c>
      <c r="D10" s="2" t="s">
        <v>246</v>
      </c>
      <c r="E10" s="2" t="s">
        <v>247</v>
      </c>
      <c r="F10" s="13" t="s">
        <v>224</v>
      </c>
    </row>
    <row r="12" spans="1:8" x14ac:dyDescent="0.25">
      <c r="A12" s="25" t="s">
        <v>248</v>
      </c>
      <c r="B12" s="26"/>
      <c r="C12" s="26"/>
      <c r="D12" s="26"/>
      <c r="E12" s="26"/>
      <c r="F12" s="27"/>
    </row>
    <row r="13" spans="1:8" x14ac:dyDescent="0.25">
      <c r="A13" s="28"/>
      <c r="B13" s="29"/>
      <c r="C13" s="29"/>
      <c r="D13" s="29"/>
      <c r="E13" s="29"/>
      <c r="F13" s="30"/>
    </row>
    <row r="14" spans="1:8" x14ac:dyDescent="0.25">
      <c r="A14" s="31"/>
      <c r="B14" s="32"/>
      <c r="C14" s="32"/>
      <c r="D14" s="32"/>
      <c r="E14" s="32"/>
      <c r="F14" s="33"/>
    </row>
  </sheetData>
  <mergeCells count="3">
    <mergeCell ref="A12:F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G15"/>
  <sheetViews>
    <sheetView workbookViewId="0">
      <pane ySplit="3" topLeftCell="A4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28" customWidth="1"/>
    <col min="2" max="2" width="20" customWidth="1"/>
    <col min="3" max="7" width="18" customWidth="1"/>
  </cols>
  <sheetData>
    <row r="1" spans="1:7" x14ac:dyDescent="0.25">
      <c r="A1" s="24" t="s">
        <v>12</v>
      </c>
      <c r="B1" s="21"/>
      <c r="C1" s="21"/>
      <c r="D1" s="21"/>
      <c r="E1" s="21"/>
      <c r="F1" s="21"/>
      <c r="G1" s="22"/>
    </row>
    <row r="4" spans="1:7" x14ac:dyDescent="0.25">
      <c r="A4" s="49" t="s">
        <v>13</v>
      </c>
      <c r="B4" s="3" t="s">
        <v>252</v>
      </c>
    </row>
    <row r="5" spans="1:7" x14ac:dyDescent="0.25">
      <c r="A5" s="49" t="s">
        <v>14</v>
      </c>
      <c r="B5" s="46">
        <f>+Capacidad_Pago!B26</f>
        <v>10000</v>
      </c>
    </row>
    <row r="6" spans="1:7" x14ac:dyDescent="0.25">
      <c r="A6" s="49" t="s">
        <v>15</v>
      </c>
      <c r="B6" s="47">
        <f>+Capacidad_Pago!B28</f>
        <v>12</v>
      </c>
    </row>
    <row r="7" spans="1:7" x14ac:dyDescent="0.25">
      <c r="A7" s="49" t="s">
        <v>16</v>
      </c>
      <c r="B7" s="46">
        <f>+Capacidad_Pago!B29</f>
        <v>950.44203263909253</v>
      </c>
    </row>
    <row r="8" spans="1:7" x14ac:dyDescent="0.25">
      <c r="A8" s="49" t="s">
        <v>17</v>
      </c>
      <c r="B8" s="4">
        <f>'Analisis_5C cualitativo'!E11</f>
        <v>76</v>
      </c>
    </row>
    <row r="9" spans="1:7" x14ac:dyDescent="0.25">
      <c r="A9" s="49" t="s">
        <v>18</v>
      </c>
      <c r="B9" s="48">
        <f>+Capacidad_Pago!B21</f>
        <v>15.782130298203981</v>
      </c>
    </row>
    <row r="10" spans="1:7" x14ac:dyDescent="0.25">
      <c r="A10" s="49" t="s">
        <v>19</v>
      </c>
      <c r="B10" s="4">
        <f>Negocio_Entorno!E11</f>
        <v>80</v>
      </c>
    </row>
    <row r="11" spans="1:7" x14ac:dyDescent="0.25">
      <c r="A11" s="49" t="s">
        <v>20</v>
      </c>
      <c r="B11" s="4" t="str">
        <f>+Excepciones_Etica!B5</f>
        <v>No</v>
      </c>
    </row>
    <row r="12" spans="1:7" x14ac:dyDescent="0.25">
      <c r="A12" s="49" t="s">
        <v>21</v>
      </c>
      <c r="B12" s="4" t="str">
        <f>IF(Excepciones_Etica!B17="Sí","Aprobado","Revisar")</f>
        <v>Aprobado</v>
      </c>
    </row>
    <row r="13" spans="1:7" x14ac:dyDescent="0.25">
      <c r="A13" s="49" t="s">
        <v>22</v>
      </c>
      <c r="B13" s="4" t="str">
        <f>IF(OR(B10&lt;=60,B11="Si",B8&lt;60),"RECHAZAR",IF(OR(B8&lt;75,B9&lt;1.2),"APROBAR CONDICIONADO","APROBAR"))</f>
        <v>APROBAR</v>
      </c>
    </row>
    <row r="14" spans="1:7" ht="30" x14ac:dyDescent="0.25">
      <c r="A14" s="49" t="s">
        <v>23</v>
      </c>
      <c r="B14" s="4" t="str">
        <f>IF(B13="APROBAR","Condiciones normales",IF(B13="APROBAR CONDICIONADO","Reducir monto / reforzar garantía / seguimiento","No aprobar"))</f>
        <v>Condiciones normales</v>
      </c>
    </row>
    <row r="15" spans="1:7" x14ac:dyDescent="0.25">
      <c r="A15" s="49" t="s">
        <v>24</v>
      </c>
      <c r="B15" s="3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F12"/>
  <sheetViews>
    <sheetView workbookViewId="0">
      <pane ySplit="3" topLeftCell="A4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18" customWidth="1"/>
    <col min="2" max="2" width="34" customWidth="1"/>
    <col min="3" max="3" width="16" customWidth="1"/>
    <col min="4" max="5" width="18" customWidth="1"/>
    <col min="6" max="6" width="24" customWidth="1"/>
  </cols>
  <sheetData>
    <row r="1" spans="1:6" x14ac:dyDescent="0.25">
      <c r="A1" s="24" t="s">
        <v>76</v>
      </c>
      <c r="B1" s="21"/>
      <c r="C1" s="21"/>
      <c r="D1" s="21"/>
      <c r="E1" s="21"/>
      <c r="F1" s="22"/>
    </row>
    <row r="3" spans="1:6" ht="30" customHeight="1" x14ac:dyDescent="0.25">
      <c r="A3" s="5" t="s">
        <v>27</v>
      </c>
      <c r="B3" s="5" t="s">
        <v>77</v>
      </c>
      <c r="C3" s="5" t="s">
        <v>78</v>
      </c>
      <c r="D3" s="5" t="s">
        <v>79</v>
      </c>
      <c r="E3" s="5" t="s">
        <v>80</v>
      </c>
      <c r="F3" s="5" t="s">
        <v>81</v>
      </c>
    </row>
    <row r="4" spans="1:6" ht="30" customHeight="1" x14ac:dyDescent="0.25">
      <c r="A4" s="1" t="s">
        <v>35</v>
      </c>
      <c r="B4" s="2" t="s">
        <v>82</v>
      </c>
      <c r="C4" s="3">
        <v>3</v>
      </c>
      <c r="D4" s="6">
        <v>0.2</v>
      </c>
      <c r="E4" s="4">
        <f>C4*D4*20</f>
        <v>12.000000000000002</v>
      </c>
      <c r="F4" s="2"/>
    </row>
    <row r="5" spans="1:6" ht="30" customHeight="1" x14ac:dyDescent="0.25">
      <c r="A5" s="1" t="s">
        <v>43</v>
      </c>
      <c r="B5" s="2" t="s">
        <v>83</v>
      </c>
      <c r="C5" s="3">
        <v>5</v>
      </c>
      <c r="D5" s="6">
        <v>0.3</v>
      </c>
      <c r="E5" s="4">
        <f>C5*D5*20</f>
        <v>30</v>
      </c>
      <c r="F5" s="2"/>
    </row>
    <row r="6" spans="1:6" ht="30" customHeight="1" x14ac:dyDescent="0.25">
      <c r="A6" s="1" t="s">
        <v>51</v>
      </c>
      <c r="B6" s="2" t="s">
        <v>84</v>
      </c>
      <c r="C6" s="3">
        <v>3</v>
      </c>
      <c r="D6" s="6">
        <v>0.15</v>
      </c>
      <c r="E6" s="4">
        <f>C6*D6*20</f>
        <v>9</v>
      </c>
      <c r="F6" s="2"/>
    </row>
    <row r="7" spans="1:6" ht="30" customHeight="1" x14ac:dyDescent="0.25">
      <c r="A7" s="1" t="s">
        <v>59</v>
      </c>
      <c r="B7" s="2" t="s">
        <v>85</v>
      </c>
      <c r="C7" s="3">
        <v>4</v>
      </c>
      <c r="D7" s="6">
        <v>0.2</v>
      </c>
      <c r="E7" s="4">
        <f>C7*D7*20</f>
        <v>16</v>
      </c>
      <c r="F7" s="2"/>
    </row>
    <row r="8" spans="1:6" ht="30" customHeight="1" x14ac:dyDescent="0.25">
      <c r="A8" s="1" t="s">
        <v>67</v>
      </c>
      <c r="B8" s="2" t="s">
        <v>86</v>
      </c>
      <c r="C8" s="3">
        <v>3</v>
      </c>
      <c r="D8" s="6">
        <v>0.15</v>
      </c>
      <c r="E8" s="4">
        <f>C8*D8*20</f>
        <v>9</v>
      </c>
      <c r="F8" s="2"/>
    </row>
    <row r="11" spans="1:6" x14ac:dyDescent="0.25">
      <c r="D11" s="1" t="s">
        <v>87</v>
      </c>
      <c r="E11" s="4">
        <f>SUM(E4:E8)</f>
        <v>76</v>
      </c>
    </row>
    <row r="12" spans="1:6" x14ac:dyDescent="0.25">
      <c r="D12" s="1" t="s">
        <v>88</v>
      </c>
      <c r="E12" s="4" t="str">
        <f>IF(E11&gt;=80,"Fuerte",IF(E11&gt;=65,"Aceptable","Débil"))</f>
        <v>Aceptable</v>
      </c>
    </row>
  </sheetData>
  <mergeCells count="1">
    <mergeCell ref="A1:F1"/>
  </mergeCells>
  <dataValidations count="2">
    <dataValidation type="whole" allowBlank="1" sqref="C9" xr:uid="{00000000-0002-0000-0300-000000000000}">
      <formula1>1</formula1>
      <formula2>5</formula2>
    </dataValidation>
    <dataValidation type="list" allowBlank="1" sqref="C4:C8" xr:uid="{44CAAF02-0A80-45D9-A93A-46FB33542616}">
      <formula1>"1,2,3,4,5"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H15"/>
  <sheetViews>
    <sheetView workbookViewId="0">
      <pane ySplit="4" topLeftCell="A5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14" customWidth="1"/>
    <col min="2" max="3" width="28" customWidth="1"/>
    <col min="4" max="8" width="16" customWidth="1"/>
  </cols>
  <sheetData>
    <row r="1" spans="1:8" ht="27.95" customHeight="1" x14ac:dyDescent="0.25">
      <c r="A1" s="35" t="s">
        <v>25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4" t="s">
        <v>26</v>
      </c>
      <c r="B2" s="29"/>
      <c r="C2" s="29"/>
      <c r="D2" s="29"/>
      <c r="E2" s="29"/>
      <c r="F2" s="29"/>
      <c r="G2" s="29"/>
      <c r="H2" s="29"/>
    </row>
    <row r="4" spans="1:8" ht="21.95" customHeight="1" x14ac:dyDescent="0.25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</row>
    <row r="5" spans="1:8" ht="42" customHeight="1" x14ac:dyDescent="0.25">
      <c r="A5" s="8" t="s">
        <v>35</v>
      </c>
      <c r="B5" s="2" t="s">
        <v>36</v>
      </c>
      <c r="C5" s="2" t="s">
        <v>37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42</v>
      </c>
    </row>
    <row r="6" spans="1:8" ht="42" customHeight="1" x14ac:dyDescent="0.25">
      <c r="A6" s="8" t="s">
        <v>43</v>
      </c>
      <c r="B6" s="2" t="s">
        <v>44</v>
      </c>
      <c r="C6" s="2" t="s">
        <v>45</v>
      </c>
      <c r="D6" s="2" t="s">
        <v>46</v>
      </c>
      <c r="E6" s="2" t="s">
        <v>47</v>
      </c>
      <c r="F6" s="2" t="s">
        <v>48</v>
      </c>
      <c r="G6" s="2" t="s">
        <v>49</v>
      </c>
      <c r="H6" s="2" t="s">
        <v>50</v>
      </c>
    </row>
    <row r="7" spans="1:8" ht="42" customHeight="1" x14ac:dyDescent="0.25">
      <c r="A7" s="8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</row>
    <row r="8" spans="1:8" ht="42" customHeight="1" x14ac:dyDescent="0.25">
      <c r="A8" s="8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</row>
    <row r="9" spans="1:8" ht="42" customHeight="1" x14ac:dyDescent="0.25">
      <c r="A9" s="8" t="s">
        <v>67</v>
      </c>
      <c r="B9" s="2" t="s">
        <v>68</v>
      </c>
      <c r="C9" s="2" t="s">
        <v>69</v>
      </c>
      <c r="D9" s="2" t="s">
        <v>70</v>
      </c>
      <c r="E9" s="2" t="s">
        <v>71</v>
      </c>
      <c r="F9" s="2" t="s">
        <v>72</v>
      </c>
      <c r="G9" s="2" t="s">
        <v>73</v>
      </c>
      <c r="H9" s="2" t="s">
        <v>74</v>
      </c>
    </row>
    <row r="11" spans="1:8" x14ac:dyDescent="0.25">
      <c r="A11" s="25" t="s">
        <v>75</v>
      </c>
      <c r="B11" s="26"/>
      <c r="C11" s="26"/>
      <c r="D11" s="26"/>
      <c r="E11" s="26"/>
      <c r="F11" s="26"/>
      <c r="G11" s="26"/>
      <c r="H11" s="27"/>
    </row>
    <row r="12" spans="1:8" x14ac:dyDescent="0.25">
      <c r="A12" s="28"/>
      <c r="B12" s="29"/>
      <c r="C12" s="29"/>
      <c r="D12" s="29"/>
      <c r="E12" s="29"/>
      <c r="F12" s="29"/>
      <c r="G12" s="29"/>
      <c r="H12" s="30"/>
    </row>
    <row r="13" spans="1:8" x14ac:dyDescent="0.25">
      <c r="A13" s="28"/>
      <c r="B13" s="29"/>
      <c r="C13" s="29"/>
      <c r="D13" s="29"/>
      <c r="E13" s="29"/>
      <c r="F13" s="29"/>
      <c r="G13" s="29"/>
      <c r="H13" s="30"/>
    </row>
    <row r="14" spans="1:8" x14ac:dyDescent="0.25">
      <c r="A14" s="28"/>
      <c r="B14" s="29"/>
      <c r="C14" s="29"/>
      <c r="D14" s="29"/>
      <c r="E14" s="29"/>
      <c r="F14" s="29"/>
      <c r="G14" s="29"/>
      <c r="H14" s="30"/>
    </row>
    <row r="15" spans="1:8" x14ac:dyDescent="0.25">
      <c r="A15" s="31"/>
      <c r="B15" s="32"/>
      <c r="C15" s="32"/>
      <c r="D15" s="32"/>
      <c r="E15" s="32"/>
      <c r="F15" s="32"/>
      <c r="G15" s="32"/>
      <c r="H15" s="33"/>
    </row>
  </sheetData>
  <mergeCells count="3">
    <mergeCell ref="A11:H15"/>
    <mergeCell ref="A2:H2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F12"/>
  <sheetViews>
    <sheetView workbookViewId="0">
      <pane ySplit="3" topLeftCell="A4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24" customWidth="1"/>
    <col min="2" max="2" width="34" customWidth="1"/>
    <col min="3" max="4" width="16" customWidth="1"/>
    <col min="5" max="5" width="18" customWidth="1"/>
    <col min="6" max="6" width="24" customWidth="1"/>
  </cols>
  <sheetData>
    <row r="1" spans="1:6" x14ac:dyDescent="0.25">
      <c r="A1" s="24" t="s">
        <v>89</v>
      </c>
      <c r="B1" s="21"/>
      <c r="C1" s="21"/>
      <c r="D1" s="21"/>
      <c r="E1" s="21"/>
      <c r="F1" s="22"/>
    </row>
    <row r="3" spans="1:6" ht="30" customHeight="1" x14ac:dyDescent="0.25">
      <c r="A3" s="5" t="s">
        <v>90</v>
      </c>
      <c r="B3" s="5" t="s">
        <v>91</v>
      </c>
      <c r="C3" s="5" t="s">
        <v>78</v>
      </c>
      <c r="D3" s="5" t="s">
        <v>79</v>
      </c>
      <c r="E3" s="5" t="s">
        <v>80</v>
      </c>
      <c r="F3" s="5" t="s">
        <v>81</v>
      </c>
    </row>
    <row r="4" spans="1:6" ht="30" customHeight="1" x14ac:dyDescent="0.25">
      <c r="A4" s="1" t="s">
        <v>92</v>
      </c>
      <c r="B4" s="2" t="s">
        <v>93</v>
      </c>
      <c r="C4" s="3">
        <v>4</v>
      </c>
      <c r="D4" s="6">
        <v>0.25</v>
      </c>
      <c r="E4" s="4">
        <f t="shared" ref="E4:E9" si="0">C4*D4*20</f>
        <v>20</v>
      </c>
      <c r="F4" s="2"/>
    </row>
    <row r="5" spans="1:6" ht="30" customHeight="1" x14ac:dyDescent="0.25">
      <c r="A5" s="1" t="s">
        <v>94</v>
      </c>
      <c r="B5" s="2" t="s">
        <v>95</v>
      </c>
      <c r="C5" s="3">
        <v>4</v>
      </c>
      <c r="D5" s="6">
        <v>0.15</v>
      </c>
      <c r="E5" s="4">
        <f t="shared" si="0"/>
        <v>12</v>
      </c>
      <c r="F5" s="2"/>
    </row>
    <row r="6" spans="1:6" ht="30" customHeight="1" x14ac:dyDescent="0.25">
      <c r="A6" s="1" t="s">
        <v>96</v>
      </c>
      <c r="B6" s="2" t="s">
        <v>97</v>
      </c>
      <c r="C6" s="3">
        <v>4</v>
      </c>
      <c r="D6" s="6">
        <v>0.2</v>
      </c>
      <c r="E6" s="4">
        <f t="shared" si="0"/>
        <v>16</v>
      </c>
      <c r="F6" s="2"/>
    </row>
    <row r="7" spans="1:6" x14ac:dyDescent="0.25">
      <c r="A7" s="1" t="s">
        <v>98</v>
      </c>
      <c r="B7" s="2" t="s">
        <v>99</v>
      </c>
      <c r="C7" s="3">
        <v>4</v>
      </c>
      <c r="D7" s="6">
        <v>0.1</v>
      </c>
      <c r="E7" s="4">
        <f t="shared" si="0"/>
        <v>8</v>
      </c>
      <c r="F7" s="2"/>
    </row>
    <row r="8" spans="1:6" ht="30" customHeight="1" x14ac:dyDescent="0.25">
      <c r="A8" s="1" t="s">
        <v>100</v>
      </c>
      <c r="B8" s="2" t="s">
        <v>101</v>
      </c>
      <c r="C8" s="3">
        <v>4</v>
      </c>
      <c r="D8" s="6">
        <v>0.15</v>
      </c>
      <c r="E8" s="4">
        <f t="shared" si="0"/>
        <v>12</v>
      </c>
      <c r="F8" s="2"/>
    </row>
    <row r="9" spans="1:6" ht="30" customHeight="1" x14ac:dyDescent="0.25">
      <c r="A9" s="1" t="s">
        <v>102</v>
      </c>
      <c r="B9" s="2" t="s">
        <v>103</v>
      </c>
      <c r="C9" s="3">
        <v>4</v>
      </c>
      <c r="D9" s="6">
        <v>0.15</v>
      </c>
      <c r="E9" s="4">
        <f t="shared" si="0"/>
        <v>12</v>
      </c>
      <c r="F9" s="2"/>
    </row>
    <row r="11" spans="1:6" x14ac:dyDescent="0.25">
      <c r="D11" s="1" t="s">
        <v>104</v>
      </c>
      <c r="E11" s="4">
        <f>SUM(E4:E9)</f>
        <v>80</v>
      </c>
    </row>
    <row r="12" spans="1:6" x14ac:dyDescent="0.25">
      <c r="D12" s="1" t="s">
        <v>88</v>
      </c>
      <c r="E12" s="4" t="str">
        <f>IF(E11&gt;=80,"Favorable",IF(E11&gt;=65,"Intermedio","Riesgoso"))</f>
        <v>Favorable</v>
      </c>
    </row>
  </sheetData>
  <mergeCells count="1">
    <mergeCell ref="A1:F1"/>
  </mergeCells>
  <dataValidations count="1">
    <dataValidation type="list" allowBlank="1" sqref="C4:C9" xr:uid="{B8C3C237-0657-4416-8422-AB09ACB010AC}">
      <formula1>"1,2,3,4,5"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E30"/>
  <sheetViews>
    <sheetView workbookViewId="0">
      <pane ySplit="3" topLeftCell="A16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36" customWidth="1"/>
    <col min="2" max="2" width="18" customWidth="1"/>
    <col min="3" max="4" width="16" customWidth="1"/>
    <col min="5" max="5" width="18" customWidth="1"/>
  </cols>
  <sheetData>
    <row r="1" spans="1:5" x14ac:dyDescent="0.25">
      <c r="A1" s="24" t="s">
        <v>105</v>
      </c>
      <c r="B1" s="21"/>
      <c r="C1" s="21"/>
      <c r="D1" s="21"/>
      <c r="E1" s="22"/>
    </row>
    <row r="3" spans="1:5" x14ac:dyDescent="0.25">
      <c r="A3" s="38" t="s">
        <v>106</v>
      </c>
      <c r="B3" s="21"/>
      <c r="C3" s="21"/>
      <c r="D3" s="21"/>
      <c r="E3" s="22"/>
    </row>
    <row r="5" spans="1:5" x14ac:dyDescent="0.25">
      <c r="A5" s="1" t="s">
        <v>107</v>
      </c>
      <c r="B5" s="43">
        <v>20000</v>
      </c>
    </row>
    <row r="6" spans="1:5" x14ac:dyDescent="0.25">
      <c r="A6" s="1" t="s">
        <v>108</v>
      </c>
      <c r="B6" s="43">
        <v>5000</v>
      </c>
    </row>
    <row r="7" spans="1:5" ht="30" customHeight="1" x14ac:dyDescent="0.25">
      <c r="A7" s="1" t="s">
        <v>249</v>
      </c>
      <c r="B7" s="44">
        <f>B5-B6</f>
        <v>15000</v>
      </c>
    </row>
    <row r="8" spans="1:5" x14ac:dyDescent="0.25">
      <c r="A8" s="38" t="s">
        <v>109</v>
      </c>
      <c r="B8" s="21"/>
      <c r="C8" s="21"/>
      <c r="D8" s="21"/>
      <c r="E8" s="22"/>
    </row>
    <row r="9" spans="1:5" x14ac:dyDescent="0.25">
      <c r="A9" s="1" t="s">
        <v>110</v>
      </c>
      <c r="B9" s="3">
        <v>30000</v>
      </c>
    </row>
    <row r="10" spans="1:5" x14ac:dyDescent="0.25">
      <c r="A10" s="1" t="s">
        <v>111</v>
      </c>
      <c r="B10" s="3">
        <v>10000</v>
      </c>
    </row>
    <row r="11" spans="1:5" x14ac:dyDescent="0.25">
      <c r="A11" s="1" t="s">
        <v>112</v>
      </c>
      <c r="B11" s="3">
        <v>5000</v>
      </c>
    </row>
    <row r="12" spans="1:5" x14ac:dyDescent="0.25">
      <c r="A12" s="1" t="s">
        <v>113</v>
      </c>
      <c r="B12" s="4">
        <f>B9-B10-B11</f>
        <v>15000</v>
      </c>
    </row>
    <row r="13" spans="1:5" ht="20.100000000000001" customHeight="1" x14ac:dyDescent="0.25">
      <c r="A13" s="36" t="s">
        <v>114</v>
      </c>
      <c r="B13" s="37"/>
      <c r="C13" s="37"/>
      <c r="D13" s="37"/>
      <c r="E13" s="37"/>
    </row>
    <row r="15" spans="1:5" ht="30" x14ac:dyDescent="0.25">
      <c r="A15" s="45" t="s">
        <v>251</v>
      </c>
      <c r="B15" s="15">
        <v>0.5</v>
      </c>
    </row>
    <row r="16" spans="1:5" x14ac:dyDescent="0.25">
      <c r="A16" s="14" t="s">
        <v>115</v>
      </c>
      <c r="B16" s="16">
        <v>1.2</v>
      </c>
    </row>
    <row r="17" spans="1:5" x14ac:dyDescent="0.25">
      <c r="A17" s="45" t="s">
        <v>250</v>
      </c>
      <c r="B17" s="17">
        <f>B7*B15</f>
        <v>7500</v>
      </c>
    </row>
    <row r="18" spans="1:5" ht="30" x14ac:dyDescent="0.25">
      <c r="A18" s="14" t="s">
        <v>116</v>
      </c>
      <c r="B18" s="17">
        <f>B12*B15</f>
        <v>7500</v>
      </c>
    </row>
    <row r="19" spans="1:5" ht="30" x14ac:dyDescent="0.25">
      <c r="A19" s="14" t="s">
        <v>117</v>
      </c>
      <c r="B19" s="17">
        <f>SUM(B17:B18)</f>
        <v>15000</v>
      </c>
    </row>
    <row r="20" spans="1:5" ht="30" x14ac:dyDescent="0.25">
      <c r="A20" s="14" t="s">
        <v>118</v>
      </c>
      <c r="B20" s="17">
        <f>IFERROR(B19/$B$16,0)</f>
        <v>12500</v>
      </c>
    </row>
    <row r="21" spans="1:5" ht="30" x14ac:dyDescent="0.25">
      <c r="A21" s="14" t="s">
        <v>119</v>
      </c>
      <c r="B21" s="18">
        <f>IFERROR(B19/B29,0)</f>
        <v>15.782130298203981</v>
      </c>
    </row>
    <row r="22" spans="1:5" x14ac:dyDescent="0.25">
      <c r="A22" s="14" t="s">
        <v>120</v>
      </c>
      <c r="B22" s="19" t="str">
        <f>IF(B21&gt;=$B$16,"ACEPTABLE",IF(B21&gt;=1,"AJUSTADO","SIN CAPACIDAD"))</f>
        <v>ACEPTABLE</v>
      </c>
    </row>
    <row r="24" spans="1:5" ht="18" customHeight="1" x14ac:dyDescent="0.25">
      <c r="A24" s="36" t="s">
        <v>121</v>
      </c>
      <c r="B24" s="37"/>
      <c r="C24" s="37"/>
      <c r="D24" s="37"/>
      <c r="E24" s="37"/>
    </row>
    <row r="26" spans="1:5" x14ac:dyDescent="0.25">
      <c r="A26" s="14" t="s">
        <v>122</v>
      </c>
      <c r="B26" s="42">
        <v>10000</v>
      </c>
    </row>
    <row r="27" spans="1:5" x14ac:dyDescent="0.25">
      <c r="A27" s="14" t="s">
        <v>123</v>
      </c>
      <c r="B27" s="40">
        <v>0.25</v>
      </c>
    </row>
    <row r="28" spans="1:5" x14ac:dyDescent="0.25">
      <c r="A28" s="14" t="s">
        <v>124</v>
      </c>
      <c r="B28" s="41">
        <v>12</v>
      </c>
    </row>
    <row r="29" spans="1:5" x14ac:dyDescent="0.25">
      <c r="A29" s="14" t="s">
        <v>125</v>
      </c>
      <c r="B29" s="17">
        <f>IFERROR(-PMT(B27/12,B28,B26),0)</f>
        <v>950.44203263909253</v>
      </c>
    </row>
    <row r="30" spans="1:5" ht="30" x14ac:dyDescent="0.25">
      <c r="A30" s="14" t="s">
        <v>126</v>
      </c>
      <c r="B30" s="17">
        <f>IFERROR(PV(B27/12,B28,-B20,0),0)</f>
        <v>131517.75248503257</v>
      </c>
    </row>
  </sheetData>
  <mergeCells count="5">
    <mergeCell ref="A24:E24"/>
    <mergeCell ref="A8:E8"/>
    <mergeCell ref="A1:E1"/>
    <mergeCell ref="A13:E13"/>
    <mergeCell ref="A3:E3"/>
  </mergeCells>
  <dataValidations disablePrompts="1" count="2">
    <dataValidation type="decimal" allowBlank="1" sqref="B15" xr:uid="{00000000-0002-0000-0500-000000000000}">
      <formula1>0</formula1>
      <formula2>1</formula2>
    </dataValidation>
    <dataValidation type="decimal" operator="greaterThanOrEqual" allowBlank="1" sqref="B16" xr:uid="{00000000-0002-0000-0500-000001000000}">
      <formula1>1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E17"/>
  <sheetViews>
    <sheetView workbookViewId="0">
      <pane ySplit="3" topLeftCell="A4" activePane="bottomLeft" state="frozen"/>
      <selection activeCell="B14" sqref="B14"/>
      <selection pane="bottomLeft" activeCell="B14" sqref="B14"/>
    </sheetView>
  </sheetViews>
  <sheetFormatPr baseColWidth="10" defaultColWidth="9.140625" defaultRowHeight="15" x14ac:dyDescent="0.25"/>
  <cols>
    <col min="1" max="1" width="32" customWidth="1"/>
    <col min="2" max="2" width="18" customWidth="1"/>
    <col min="3" max="3" width="40" customWidth="1"/>
    <col min="4" max="5" width="18" customWidth="1"/>
  </cols>
  <sheetData>
    <row r="1" spans="1:5" x14ac:dyDescent="0.25">
      <c r="A1" s="24" t="s">
        <v>127</v>
      </c>
      <c r="B1" s="21"/>
      <c r="C1" s="21"/>
      <c r="D1" s="21"/>
      <c r="E1" s="22"/>
    </row>
    <row r="3" spans="1:5" x14ac:dyDescent="0.25">
      <c r="A3" s="38" t="s">
        <v>128</v>
      </c>
      <c r="B3" s="21"/>
      <c r="C3" s="21"/>
      <c r="D3" s="21"/>
      <c r="E3" s="22"/>
    </row>
    <row r="5" spans="1:5" x14ac:dyDescent="0.25">
      <c r="A5" s="1" t="s">
        <v>129</v>
      </c>
      <c r="B5" s="3" t="s">
        <v>130</v>
      </c>
    </row>
    <row r="6" spans="1:5" x14ac:dyDescent="0.25">
      <c r="A6" s="1" t="s">
        <v>131</v>
      </c>
      <c r="B6" s="3"/>
    </row>
    <row r="7" spans="1:5" x14ac:dyDescent="0.25">
      <c r="A7" s="1" t="s">
        <v>132</v>
      </c>
      <c r="B7" s="3"/>
    </row>
    <row r="8" spans="1:5" x14ac:dyDescent="0.25">
      <c r="A8" s="1" t="s">
        <v>133</v>
      </c>
      <c r="B8" s="3"/>
    </row>
    <row r="9" spans="1:5" x14ac:dyDescent="0.25">
      <c r="A9" s="1" t="s">
        <v>134</v>
      </c>
      <c r="B9" s="3"/>
    </row>
    <row r="12" spans="1:5" x14ac:dyDescent="0.25">
      <c r="A12" s="38" t="s">
        <v>135</v>
      </c>
      <c r="B12" s="21"/>
      <c r="C12" s="21"/>
      <c r="D12" s="21"/>
      <c r="E12" s="22"/>
    </row>
    <row r="13" spans="1:5" x14ac:dyDescent="0.25">
      <c r="A13" s="1" t="s">
        <v>136</v>
      </c>
      <c r="B13" s="3" t="s">
        <v>130</v>
      </c>
    </row>
    <row r="14" spans="1:5" x14ac:dyDescent="0.25">
      <c r="A14" s="1" t="s">
        <v>137</v>
      </c>
      <c r="B14" s="3" t="s">
        <v>138</v>
      </c>
    </row>
    <row r="15" spans="1:5" x14ac:dyDescent="0.25">
      <c r="A15" s="1" t="s">
        <v>139</v>
      </c>
      <c r="B15" s="3" t="s">
        <v>130</v>
      </c>
    </row>
    <row r="16" spans="1:5" ht="30" customHeight="1" x14ac:dyDescent="0.25">
      <c r="A16" s="1" t="s">
        <v>140</v>
      </c>
      <c r="B16" s="3" t="s">
        <v>138</v>
      </c>
    </row>
    <row r="17" spans="1:2" x14ac:dyDescent="0.25">
      <c r="A17" s="1" t="s">
        <v>141</v>
      </c>
      <c r="B17" s="4" t="str">
        <f>IF(AND(B13="No",B14="Sí",B15="No",B16="Sí"),"Sí","No")</f>
        <v>Sí</v>
      </c>
    </row>
  </sheetData>
  <mergeCells count="3">
    <mergeCell ref="A1:E1"/>
    <mergeCell ref="A12:E12"/>
    <mergeCell ref="A3:E3"/>
  </mergeCells>
  <dataValidations count="1">
    <dataValidation type="list" allowBlank="1" sqref="B5 B13 B14 B15 B16" xr:uid="{00000000-0002-0000-0600-000000000000}">
      <formula1>"Sí,No"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H14"/>
  <sheetViews>
    <sheetView workbookViewId="0">
      <pane ySplit="4" topLeftCell="A5" activePane="bottomLeft" state="frozen"/>
      <selection activeCell="E5" sqref="E5:E11"/>
      <selection pane="bottomLeft" activeCell="E5" sqref="E5:E11"/>
    </sheetView>
  </sheetViews>
  <sheetFormatPr baseColWidth="10" defaultColWidth="9.140625" defaultRowHeight="15" x14ac:dyDescent="0.25"/>
  <cols>
    <col min="1" max="1" width="16" customWidth="1"/>
    <col min="2" max="2" width="34" customWidth="1"/>
    <col min="3" max="4" width="16" customWidth="1"/>
    <col min="5" max="6" width="18" customWidth="1"/>
    <col min="7" max="7" width="24" customWidth="1"/>
  </cols>
  <sheetData>
    <row r="1" spans="1:8" ht="26.1" customHeight="1" x14ac:dyDescent="0.25">
      <c r="A1" s="39" t="s">
        <v>142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4" t="s">
        <v>143</v>
      </c>
      <c r="B2" s="29"/>
      <c r="C2" s="29"/>
      <c r="D2" s="29"/>
      <c r="E2" s="29"/>
      <c r="F2" s="29"/>
      <c r="G2" s="29"/>
      <c r="H2" s="29"/>
    </row>
    <row r="4" spans="1:8" ht="21.95" customHeight="1" x14ac:dyDescent="0.25">
      <c r="A4" s="5" t="s">
        <v>27</v>
      </c>
      <c r="B4" s="5" t="s">
        <v>144</v>
      </c>
      <c r="C4" s="5" t="s">
        <v>145</v>
      </c>
      <c r="D4" s="5" t="s">
        <v>146</v>
      </c>
      <c r="E4" s="5" t="s">
        <v>79</v>
      </c>
      <c r="F4" s="5" t="s">
        <v>80</v>
      </c>
      <c r="G4" s="5" t="s">
        <v>81</v>
      </c>
    </row>
    <row r="5" spans="1:8" ht="30" customHeight="1" x14ac:dyDescent="0.25">
      <c r="A5" s="1" t="s">
        <v>35</v>
      </c>
      <c r="B5" s="2" t="s">
        <v>147</v>
      </c>
      <c r="C5" s="3" t="s">
        <v>148</v>
      </c>
      <c r="D5" s="3">
        <v>100</v>
      </c>
      <c r="E5" s="9">
        <v>0.2</v>
      </c>
      <c r="F5" s="8">
        <f t="shared" ref="F5:F11" si="0">D5*E5</f>
        <v>20</v>
      </c>
      <c r="G5" s="2" t="s">
        <v>149</v>
      </c>
    </row>
    <row r="6" spans="1:8" x14ac:dyDescent="0.25">
      <c r="A6" s="1" t="s">
        <v>35</v>
      </c>
      <c r="B6" s="2" t="s">
        <v>150</v>
      </c>
      <c r="C6" s="3">
        <v>0</v>
      </c>
      <c r="D6" s="3">
        <f>IF(C6=0,100,IF(C6&lt;=1,70,IF(C6&lt;=3,40,0)))</f>
        <v>100</v>
      </c>
      <c r="E6" s="9">
        <v>0.05</v>
      </c>
      <c r="F6" s="8">
        <f t="shared" si="0"/>
        <v>5</v>
      </c>
      <c r="G6" s="2"/>
    </row>
    <row r="7" spans="1:8" ht="30" customHeight="1" x14ac:dyDescent="0.25">
      <c r="A7" s="1" t="s">
        <v>43</v>
      </c>
      <c r="B7" s="2" t="s">
        <v>151</v>
      </c>
      <c r="C7" s="10">
        <v>0</v>
      </c>
      <c r="D7" s="3">
        <f>IF(C7&lt;=0.3,100,IF(C7&lt;=0.4,80,IF(C7&lt;=0.5,50,0)))</f>
        <v>100</v>
      </c>
      <c r="E7" s="9">
        <v>0.25</v>
      </c>
      <c r="F7" s="8">
        <f t="shared" si="0"/>
        <v>25</v>
      </c>
      <c r="G7" s="2" t="s">
        <v>152</v>
      </c>
    </row>
    <row r="8" spans="1:8" x14ac:dyDescent="0.25">
      <c r="A8" s="1" t="s">
        <v>43</v>
      </c>
      <c r="B8" s="2" t="s">
        <v>153</v>
      </c>
      <c r="C8" s="11">
        <v>0</v>
      </c>
      <c r="D8" s="3">
        <f>IF(C8&gt;=2,100,IF(C8&gt;=1.5,80,IF(C8&gt;=1.2,50,0)))</f>
        <v>0</v>
      </c>
      <c r="E8" s="9">
        <v>0.2</v>
      </c>
      <c r="F8" s="8">
        <f t="shared" si="0"/>
        <v>0</v>
      </c>
      <c r="G8" s="2" t="s">
        <v>154</v>
      </c>
    </row>
    <row r="9" spans="1:8" x14ac:dyDescent="0.25">
      <c r="A9" s="1" t="s">
        <v>51</v>
      </c>
      <c r="B9" s="2" t="s">
        <v>155</v>
      </c>
      <c r="C9" s="3">
        <v>0</v>
      </c>
      <c r="D9" s="3">
        <f>IF(C9&gt;=3,100,IF(C9&gt;=1,70,IF(C9&gt;0,40,0)))</f>
        <v>0</v>
      </c>
      <c r="E9" s="9">
        <v>0.1</v>
      </c>
      <c r="F9" s="8">
        <f t="shared" si="0"/>
        <v>0</v>
      </c>
      <c r="G9" s="2"/>
    </row>
    <row r="10" spans="1:8" x14ac:dyDescent="0.25">
      <c r="A10" s="1" t="s">
        <v>59</v>
      </c>
      <c r="B10" s="2" t="s">
        <v>156</v>
      </c>
      <c r="C10" s="3">
        <v>0</v>
      </c>
      <c r="D10" s="3">
        <f>IF(C10&gt;=24,100,IF(C10&gt;=12,70,IF(C10&gt;=6,40,0)))</f>
        <v>0</v>
      </c>
      <c r="E10" s="9">
        <v>0.1</v>
      </c>
      <c r="F10" s="8">
        <f t="shared" si="0"/>
        <v>0</v>
      </c>
      <c r="G10" s="2"/>
    </row>
    <row r="11" spans="1:8" x14ac:dyDescent="0.25">
      <c r="A11" s="1" t="s">
        <v>67</v>
      </c>
      <c r="B11" s="2" t="s">
        <v>157</v>
      </c>
      <c r="C11" s="3" t="s">
        <v>158</v>
      </c>
      <c r="D11" s="3">
        <f>IF(C11="Sí",80,40)</f>
        <v>40</v>
      </c>
      <c r="E11" s="9">
        <v>0.1</v>
      </c>
      <c r="F11" s="8">
        <f t="shared" si="0"/>
        <v>4</v>
      </c>
      <c r="G11" s="2"/>
    </row>
    <row r="13" spans="1:8" x14ac:dyDescent="0.25">
      <c r="D13" s="1" t="s">
        <v>159</v>
      </c>
      <c r="E13" s="12">
        <f>SUM(F5:F11)</f>
        <v>54</v>
      </c>
    </row>
    <row r="14" spans="1:8" x14ac:dyDescent="0.25">
      <c r="D14" s="1" t="s">
        <v>88</v>
      </c>
      <c r="E14" s="8" t="str">
        <f>IF(E13&gt;=80,"Fuerte",IF(E13&gt;=65,"Aceptable","Débil"))</f>
        <v>Débil</v>
      </c>
    </row>
  </sheetData>
  <mergeCells count="2">
    <mergeCell ref="A2:H2"/>
    <mergeCell ref="A1:H1"/>
  </mergeCells>
  <dataValidations count="2">
    <dataValidation type="list" allowBlank="1" sqref="C5" xr:uid="{00000000-0002-0000-0700-000000000000}">
      <formula1>"Bueno,Regular,Malo"</formula1>
    </dataValidation>
    <dataValidation type="list" allowBlank="1" sqref="C11" xr:uid="{00000000-0002-0000-0700-000001000000}">
      <formula1>"Sí,No"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H15"/>
  <sheetViews>
    <sheetView workbookViewId="0">
      <pane ySplit="4" topLeftCell="A5" activePane="bottomLeft" state="frozen"/>
      <selection activeCell="E5" sqref="E5:E11"/>
      <selection pane="bottomLeft" activeCell="E5" sqref="E5:E11"/>
    </sheetView>
  </sheetViews>
  <sheetFormatPr baseColWidth="10" defaultColWidth="9.140625" defaultRowHeight="15" x14ac:dyDescent="0.25"/>
  <cols>
    <col min="1" max="1" width="16" customWidth="1"/>
    <col min="2" max="2" width="34" customWidth="1"/>
    <col min="3" max="4" width="16" customWidth="1"/>
    <col min="5" max="6" width="18" customWidth="1"/>
    <col min="7" max="7" width="24" customWidth="1"/>
  </cols>
  <sheetData>
    <row r="1" spans="1:8" ht="26.1" customHeight="1" x14ac:dyDescent="0.25">
      <c r="A1" s="39" t="s">
        <v>160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4" t="s">
        <v>161</v>
      </c>
      <c r="B2" s="29"/>
      <c r="C2" s="29"/>
      <c r="D2" s="29"/>
      <c r="E2" s="29"/>
      <c r="F2" s="29"/>
      <c r="G2" s="29"/>
      <c r="H2" s="29"/>
    </row>
    <row r="4" spans="1:8" ht="21.95" customHeight="1" x14ac:dyDescent="0.25">
      <c r="A4" s="5" t="s">
        <v>27</v>
      </c>
      <c r="B4" s="5" t="s">
        <v>144</v>
      </c>
      <c r="C4" s="5" t="s">
        <v>145</v>
      </c>
      <c r="D4" s="5" t="s">
        <v>146</v>
      </c>
      <c r="E4" s="5" t="s">
        <v>79</v>
      </c>
      <c r="F4" s="5" t="s">
        <v>80</v>
      </c>
      <c r="G4" s="5" t="s">
        <v>81</v>
      </c>
    </row>
    <row r="5" spans="1:8" ht="30" customHeight="1" x14ac:dyDescent="0.25">
      <c r="A5" s="1" t="s">
        <v>35</v>
      </c>
      <c r="B5" s="2" t="s">
        <v>147</v>
      </c>
      <c r="C5" s="3" t="s">
        <v>148</v>
      </c>
      <c r="D5" s="8">
        <v>0</v>
      </c>
      <c r="E5" s="9">
        <v>0.15</v>
      </c>
      <c r="F5" s="8">
        <f t="shared" ref="F5:F12" si="0">D5*E5</f>
        <v>0</v>
      </c>
      <c r="G5" s="2"/>
    </row>
    <row r="6" spans="1:8" x14ac:dyDescent="0.25">
      <c r="A6" s="1" t="s">
        <v>43</v>
      </c>
      <c r="B6" s="2" t="s">
        <v>162</v>
      </c>
      <c r="C6" s="11">
        <v>0</v>
      </c>
      <c r="D6" s="8">
        <f>IF(C6&gt;=2,100,IF(C6&gt;=1.5,80,IF(C6&gt;=1.2,50,0)))</f>
        <v>0</v>
      </c>
      <c r="E6" s="9">
        <v>0.25</v>
      </c>
      <c r="F6" s="8">
        <f t="shared" si="0"/>
        <v>0</v>
      </c>
      <c r="G6" s="2" t="s">
        <v>154</v>
      </c>
    </row>
    <row r="7" spans="1:8" x14ac:dyDescent="0.25">
      <c r="A7" s="1" t="s">
        <v>43</v>
      </c>
      <c r="B7" s="2" t="s">
        <v>163</v>
      </c>
      <c r="C7" s="3" t="s">
        <v>164</v>
      </c>
      <c r="D7" s="8">
        <v>0</v>
      </c>
      <c r="E7" s="9">
        <v>0.1</v>
      </c>
      <c r="F7" s="8">
        <f t="shared" si="0"/>
        <v>0</v>
      </c>
      <c r="G7" s="2"/>
    </row>
    <row r="8" spans="1:8" x14ac:dyDescent="0.25">
      <c r="A8" s="1" t="s">
        <v>51</v>
      </c>
      <c r="B8" s="2" t="s">
        <v>165</v>
      </c>
      <c r="C8" s="10">
        <v>0</v>
      </c>
      <c r="D8" s="8">
        <f>IF(C8&gt;=0.3,100,IF(C8&gt;=0.15,70,IF(C8&gt;0,40,0)))</f>
        <v>0</v>
      </c>
      <c r="E8" s="9">
        <v>0.1</v>
      </c>
      <c r="F8" s="8">
        <f t="shared" si="0"/>
        <v>0</v>
      </c>
      <c r="G8" s="2"/>
    </row>
    <row r="9" spans="1:8" x14ac:dyDescent="0.25">
      <c r="A9" s="1" t="s">
        <v>59</v>
      </c>
      <c r="B9" s="2" t="s">
        <v>166</v>
      </c>
      <c r="C9" s="3">
        <v>0</v>
      </c>
      <c r="D9" s="8">
        <f>IF(C9&gt;=36,100,IF(C9&gt;=18,70,IF(C9&gt;=6,40,0)))</f>
        <v>0</v>
      </c>
      <c r="E9" s="9">
        <v>0.1</v>
      </c>
      <c r="F9" s="8">
        <f t="shared" si="0"/>
        <v>0</v>
      </c>
      <c r="G9" s="2"/>
    </row>
    <row r="10" spans="1:8" x14ac:dyDescent="0.25">
      <c r="A10" s="1" t="s">
        <v>59</v>
      </c>
      <c r="B10" s="2" t="s">
        <v>167</v>
      </c>
      <c r="C10" s="3" t="s">
        <v>168</v>
      </c>
      <c r="D10" s="8">
        <v>0</v>
      </c>
      <c r="E10" s="9">
        <v>0.1</v>
      </c>
      <c r="F10" s="8">
        <f t="shared" si="0"/>
        <v>0</v>
      </c>
      <c r="G10" s="2"/>
    </row>
    <row r="11" spans="1:8" x14ac:dyDescent="0.25">
      <c r="A11" s="1" t="s">
        <v>59</v>
      </c>
      <c r="B11" s="2" t="s">
        <v>169</v>
      </c>
      <c r="C11" s="10">
        <v>0</v>
      </c>
      <c r="D11" s="8">
        <f>IF(C11&lt;=0.2,100,IF(C11&lt;=0.4,70,IF(C11&lt;=0.6,40,0)))</f>
        <v>100</v>
      </c>
      <c r="E11" s="9">
        <v>0.1</v>
      </c>
      <c r="F11" s="8">
        <f t="shared" si="0"/>
        <v>10</v>
      </c>
      <c r="G11" s="2"/>
    </row>
    <row r="12" spans="1:8" ht="30" customHeight="1" x14ac:dyDescent="0.25">
      <c r="A12" s="1" t="s">
        <v>67</v>
      </c>
      <c r="B12" s="2" t="s">
        <v>170</v>
      </c>
      <c r="C12" s="3" t="s">
        <v>171</v>
      </c>
      <c r="D12" s="8">
        <f>IF(C12="Completa",100,70)</f>
        <v>70</v>
      </c>
      <c r="E12" s="9">
        <v>0.1</v>
      </c>
      <c r="F12" s="8">
        <f t="shared" si="0"/>
        <v>7</v>
      </c>
      <c r="G12" s="2"/>
    </row>
    <row r="14" spans="1:8" x14ac:dyDescent="0.25">
      <c r="D14" s="1" t="s">
        <v>159</v>
      </c>
      <c r="E14" s="12">
        <f>SUM(F5:F12)</f>
        <v>17</v>
      </c>
    </row>
    <row r="15" spans="1:8" x14ac:dyDescent="0.25">
      <c r="D15" s="1" t="s">
        <v>88</v>
      </c>
      <c r="E15" s="8" t="str">
        <f>IF(E14&gt;=80,"Fuerte",IF(E14&gt;=65,"Aceptable","Débil"))</f>
        <v>Débil</v>
      </c>
    </row>
  </sheetData>
  <mergeCells count="2">
    <mergeCell ref="A2:H2"/>
    <mergeCell ref="A1:H1"/>
  </mergeCells>
  <dataValidations count="4">
    <dataValidation type="list" allowBlank="1" sqref="C5" xr:uid="{00000000-0002-0000-0800-000000000000}">
      <formula1>"Bueno,Regular,Malo"</formula1>
    </dataValidation>
    <dataValidation type="list" allowBlank="1" sqref="C7" xr:uid="{00000000-0002-0000-0800-000001000000}">
      <formula1>"Baja,Media,Alta"</formula1>
    </dataValidation>
    <dataValidation type="list" allowBlank="1" sqref="C10" xr:uid="{00000000-0002-0000-0800-000002000000}">
      <formula1>"Bajo,Medio,Alto"</formula1>
    </dataValidation>
    <dataValidation type="list" allowBlank="1" sqref="C12" xr:uid="{00000000-0002-0000-0800-000003000000}">
      <formula1>"Completa,Parcial"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Resumen_Decision</vt:lpstr>
      <vt:lpstr>Analisis_5C cualitativo</vt:lpstr>
      <vt:lpstr>Guia_5C cualitativo</vt:lpstr>
      <vt:lpstr>Negocio_Entorno</vt:lpstr>
      <vt:lpstr>Capacidad_Pago</vt:lpstr>
      <vt:lpstr>Excepciones_Etica</vt:lpstr>
      <vt:lpstr>5C_Mixto_Consumo</vt:lpstr>
      <vt:lpstr>5C_Mixto_Microempresa</vt:lpstr>
      <vt:lpstr>Ilustracion_5C_Cuant</vt:lpstr>
      <vt:lpstr>Ilustracion_Modelo_Estad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Santiago Diaz</cp:lastModifiedBy>
  <dcterms:created xsi:type="dcterms:W3CDTF">2026-03-10T13:27:27Z</dcterms:created>
  <dcterms:modified xsi:type="dcterms:W3CDTF">2026-03-10T21:45:07Z</dcterms:modified>
</cp:coreProperties>
</file>