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apacitacion\Downloads\"/>
    </mc:Choice>
  </mc:AlternateContent>
  <bookViews>
    <workbookView xWindow="0" yWindow="0" windowWidth="8940" windowHeight="5490" firstSheet="6" activeTab="12"/>
  </bookViews>
  <sheets>
    <sheet name="Inicio" sheetId="1" r:id="rId1"/>
    <sheet name="Listas" sheetId="2" state="hidden" r:id="rId2"/>
    <sheet name="Registro_Riesgos" sheetId="3" r:id="rId3"/>
    <sheet name="Libreria de riesgos" sheetId="11" state="hidden" r:id="rId4"/>
    <sheet name="Libreria control actual" sheetId="12" state="hidden" r:id="rId5"/>
    <sheet name="Libreria responsables" sheetId="13" state="hidden" r:id="rId6"/>
    <sheet name="Evaluacion" sheetId="4" r:id="rId7"/>
    <sheet name="KRIs" sheetId="5" r:id="rId8"/>
    <sheet name="Libreria KRIs" sheetId="14" state="hidden" r:id="rId9"/>
    <sheet name="Mapa_Riesgo" sheetId="6" r:id="rId10"/>
    <sheet name="Mitigacion" sheetId="7" r:id="rId11"/>
    <sheet name="Libreria mitigacion" sheetId="15" state="hidden" r:id="rId12"/>
    <sheet name="Seguimiento" sheetId="8" r:id="rId13"/>
    <sheet name="Proyecto_Final" sheetId="9" r:id="rId14"/>
    <sheet name="Mini_Encuestas" sheetId="10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4" l="1"/>
  <c r="E8" i="4"/>
  <c r="E9" i="4"/>
  <c r="E10" i="4"/>
  <c r="E6" i="4"/>
  <c r="D6" i="4"/>
  <c r="D7" i="4"/>
  <c r="D8" i="4"/>
  <c r="D9" i="4"/>
  <c r="D10" i="4"/>
  <c r="E11" i="9"/>
  <c r="E12" i="9"/>
  <c r="E13" i="9"/>
  <c r="E14" i="9"/>
  <c r="E15" i="9"/>
  <c r="E10" i="9"/>
  <c r="B16" i="9"/>
  <c r="E7" i="8"/>
  <c r="E8" i="8"/>
  <c r="E9" i="8"/>
  <c r="E10" i="8"/>
  <c r="E6" i="8"/>
  <c r="A7" i="8"/>
  <c r="A8" i="8"/>
  <c r="A9" i="8"/>
  <c r="A10" i="8"/>
  <c r="A6" i="8"/>
  <c r="K8" i="7"/>
  <c r="K9" i="7"/>
  <c r="K10" i="7"/>
  <c r="K11" i="7"/>
  <c r="K7" i="7"/>
  <c r="G7" i="7"/>
  <c r="G8" i="7"/>
  <c r="G9" i="7"/>
  <c r="G10" i="7"/>
  <c r="G11" i="7"/>
  <c r="H6" i="5"/>
  <c r="F7" i="5"/>
  <c r="G7" i="5"/>
  <c r="H7" i="5"/>
  <c r="I7" i="5"/>
  <c r="F8" i="5"/>
  <c r="G8" i="5"/>
  <c r="H8" i="5"/>
  <c r="I8" i="5"/>
  <c r="F9" i="5"/>
  <c r="G9" i="5"/>
  <c r="H9" i="5"/>
  <c r="I9" i="5"/>
  <c r="F10" i="5"/>
  <c r="G10" i="5"/>
  <c r="H10" i="5"/>
  <c r="I10" i="5"/>
  <c r="I6" i="5"/>
  <c r="G6" i="5"/>
  <c r="F6" i="5"/>
  <c r="E6" i="5"/>
  <c r="E7" i="5"/>
  <c r="E8" i="5"/>
  <c r="E9" i="5"/>
  <c r="E10" i="5"/>
  <c r="D6" i="5"/>
  <c r="D7" i="5"/>
  <c r="D8" i="5"/>
  <c r="D9" i="5"/>
  <c r="D10" i="5"/>
  <c r="P2" i="14" a="1"/>
  <c r="P2" i="14" s="1"/>
  <c r="O2" i="14" a="1"/>
  <c r="O2" i="14" s="1"/>
  <c r="N2" i="14" a="1"/>
  <c r="N2" i="14" s="1"/>
  <c r="M2" i="14" a="1"/>
  <c r="M2" i="14" s="1"/>
  <c r="L2" i="14" a="1"/>
  <c r="L2" i="14" s="1"/>
  <c r="B7" i="5"/>
  <c r="B8" i="5"/>
  <c r="B9" i="5"/>
  <c r="B10" i="5"/>
  <c r="B6" i="5"/>
  <c r="F10" i="4"/>
  <c r="F9" i="4"/>
  <c r="I2" i="13" a="1"/>
  <c r="I2" i="13" s="1"/>
  <c r="H2" i="13" a="1"/>
  <c r="H2" i="13" s="1"/>
  <c r="G2" i="13" a="1"/>
  <c r="G2" i="13" s="1"/>
  <c r="F2" i="13" a="1"/>
  <c r="F2" i="13" s="1"/>
  <c r="E2" i="13" a="1"/>
  <c r="E2" i="13" s="1"/>
  <c r="I2" i="12" a="1"/>
  <c r="I2" i="12" s="1"/>
  <c r="H2" i="12" a="1"/>
  <c r="H2" i="12" s="1"/>
  <c r="G2" i="12" a="1"/>
  <c r="G2" i="12" s="1"/>
  <c r="F2" i="12" a="1"/>
  <c r="F2" i="12" s="1"/>
  <c r="E2" i="12" a="1"/>
  <c r="E2" i="12" s="1"/>
  <c r="F9" i="3"/>
  <c r="F10" i="3"/>
  <c r="F7" i="3"/>
  <c r="F8" i="3"/>
  <c r="F6" i="3"/>
  <c r="E6" i="3"/>
  <c r="E9" i="3"/>
  <c r="E10" i="3"/>
  <c r="E7" i="3"/>
  <c r="E8" i="3"/>
  <c r="D6" i="3"/>
  <c r="C6" i="4" s="1"/>
  <c r="D9" i="3"/>
  <c r="C9" i="4" s="1"/>
  <c r="D10" i="3"/>
  <c r="C10" i="4" s="1"/>
  <c r="D7" i="3"/>
  <c r="C7" i="4" s="1"/>
  <c r="D8" i="3"/>
  <c r="C8" i="4" s="1"/>
  <c r="B6" i="3"/>
  <c r="B7" i="3"/>
  <c r="B8" i="3"/>
  <c r="B9" i="3"/>
  <c r="B10" i="3"/>
  <c r="D10" i="6"/>
  <c r="C10" i="6"/>
  <c r="D9" i="6"/>
  <c r="C9" i="6"/>
  <c r="D8" i="6"/>
  <c r="C8" i="6"/>
  <c r="D7" i="6"/>
  <c r="C6" i="6"/>
  <c r="B10" i="4"/>
  <c r="B10" i="6" s="1"/>
  <c r="A10" i="4"/>
  <c r="A10" i="6" s="1"/>
  <c r="B9" i="4"/>
  <c r="B9" i="6" s="1"/>
  <c r="A9" i="4"/>
  <c r="A9" i="6" s="1"/>
  <c r="B8" i="4"/>
  <c r="B8" i="6" s="1"/>
  <c r="A8" i="4"/>
  <c r="A8" i="6" s="1"/>
  <c r="B7" i="4"/>
  <c r="B7" i="6" s="1"/>
  <c r="A7" i="4"/>
  <c r="A7" i="6" s="1"/>
  <c r="B6" i="4"/>
  <c r="B6" i="6" s="1"/>
  <c r="A6" i="4"/>
  <c r="A6" i="6" s="1"/>
  <c r="F8" i="4" l="1"/>
  <c r="F6" i="4"/>
  <c r="D6" i="6"/>
  <c r="C7" i="6"/>
  <c r="F7" i="4"/>
  <c r="H7" i="6"/>
  <c r="E16" i="9"/>
  <c r="L8" i="6"/>
  <c r="K8" i="6"/>
  <c r="K6" i="6"/>
  <c r="J6" i="6"/>
  <c r="J9" i="6"/>
  <c r="J8" i="6"/>
  <c r="I6" i="6"/>
  <c r="I10" i="6"/>
  <c r="H9" i="6"/>
  <c r="H10" i="6"/>
  <c r="K7" i="6"/>
  <c r="L6" i="6"/>
  <c r="L9" i="6"/>
  <c r="I7" i="6"/>
  <c r="J10" i="6"/>
  <c r="H6" i="6"/>
  <c r="L7" i="6"/>
  <c r="J7" i="6"/>
  <c r="K9" i="6"/>
  <c r="I8" i="6"/>
  <c r="L10" i="6"/>
  <c r="K10" i="6"/>
  <c r="I9" i="6"/>
  <c r="H8" i="6"/>
  <c r="G10" i="4"/>
  <c r="H10" i="4" s="1"/>
  <c r="G9" i="4"/>
  <c r="H9" i="4" s="1"/>
  <c r="E10" i="6"/>
  <c r="E9" i="6"/>
  <c r="G8" i="4"/>
  <c r="E8" i="6"/>
  <c r="G7" i="4"/>
  <c r="E7" i="6"/>
  <c r="E6" i="6"/>
  <c r="G6" i="4"/>
  <c r="I9" i="4" l="1"/>
  <c r="I10" i="4"/>
  <c r="I8" i="4"/>
  <c r="I7" i="4"/>
  <c r="I6" i="4"/>
  <c r="F10" i="6"/>
  <c r="F9" i="6"/>
  <c r="H8" i="4"/>
  <c r="F8" i="6"/>
  <c r="H7" i="4"/>
  <c r="F7" i="6"/>
  <c r="F6" i="6"/>
  <c r="H6" i="4"/>
  <c r="B7" i="7" l="1"/>
  <c r="B11" i="7"/>
  <c r="B10" i="7"/>
  <c r="B8" i="7"/>
  <c r="B9" i="7"/>
  <c r="G2" i="15" l="1" a="1"/>
  <c r="G2" i="15" s="1"/>
  <c r="B6" i="8"/>
  <c r="C7" i="7"/>
  <c r="C6" i="8" s="1"/>
  <c r="D7" i="7"/>
  <c r="D6" i="8" s="1"/>
  <c r="B10" i="8"/>
  <c r="K2" i="15" a="1"/>
  <c r="K2" i="15" s="1"/>
  <c r="C11" i="7"/>
  <c r="C10" i="8" s="1"/>
  <c r="D11" i="7"/>
  <c r="D10" i="8" s="1"/>
  <c r="J2" i="15" a="1"/>
  <c r="J2" i="15" s="1"/>
  <c r="C10" i="7"/>
  <c r="C9" i="8" s="1"/>
  <c r="D10" i="7"/>
  <c r="D9" i="8" s="1"/>
  <c r="B9" i="8"/>
  <c r="B7" i="8"/>
  <c r="C8" i="7"/>
  <c r="C7" i="8" s="1"/>
  <c r="D8" i="7"/>
  <c r="D7" i="8" s="1"/>
  <c r="H2" i="15" a="1"/>
  <c r="H2" i="15" s="1"/>
  <c r="B8" i="8"/>
  <c r="C9" i="7"/>
  <c r="C8" i="8" s="1"/>
  <c r="D9" i="7"/>
  <c r="D8" i="8" s="1"/>
  <c r="I2" i="15" a="1"/>
  <c r="I2" i="15" s="1"/>
  <c r="G6" i="8" l="1"/>
  <c r="H6" i="8"/>
  <c r="N6" i="8"/>
  <c r="F6" i="8"/>
  <c r="G10" i="8"/>
  <c r="N10" i="8"/>
  <c r="F10" i="8"/>
  <c r="I10" i="8" s="1"/>
  <c r="H10" i="8"/>
  <c r="N9" i="8"/>
  <c r="H9" i="8"/>
  <c r="G9" i="8"/>
  <c r="F9" i="8"/>
  <c r="I9" i="8" s="1"/>
  <c r="F7" i="8"/>
  <c r="G7" i="8"/>
  <c r="N7" i="8"/>
  <c r="H7" i="8"/>
  <c r="F8" i="8"/>
  <c r="N8" i="8"/>
  <c r="H8" i="8"/>
  <c r="G8" i="8"/>
  <c r="I7" i="8" l="1"/>
  <c r="I8" i="8"/>
  <c r="I6" i="8"/>
  <c r="K3" i="15"/>
  <c r="J3" i="15"/>
  <c r="I3" i="15"/>
  <c r="H3" i="15"/>
  <c r="G3" i="15"/>
  <c r="P3" i="14"/>
  <c r="O3" i="14"/>
  <c r="N3" i="14"/>
  <c r="M3" i="14"/>
  <c r="L3" i="14"/>
  <c r="I4" i="13"/>
  <c r="I3" i="13"/>
  <c r="H4" i="13"/>
  <c r="H3" i="13"/>
  <c r="G4" i="13"/>
  <c r="G3" i="13"/>
  <c r="F4" i="13"/>
  <c r="F3" i="13"/>
  <c r="E4" i="13"/>
  <c r="E3" i="13"/>
  <c r="I3" i="12"/>
  <c r="H3" i="12"/>
  <c r="G3" i="12"/>
  <c r="F3" i="12"/>
  <c r="E3" i="12"/>
</calcChain>
</file>

<file path=xl/comments1.xml><?xml version="1.0" encoding="utf-8"?>
<comments xmlns="http://schemas.openxmlformats.org/spreadsheetml/2006/main">
  <authors>
    <author>OpenAI</author>
  </authors>
  <commentList>
    <comment ref="C5" authorId="0" shapeId="0">
      <text>
        <r>
          <rPr>
            <sz val="11"/>
            <color theme="1"/>
            <rFont val="Calibri"/>
            <family val="2"/>
            <scheme val="minor"/>
          </rPr>
          <t>Ejemplo de KRI: PAR 30, liquidez inmediata, errores operativos, quejas, concentración.</t>
        </r>
      </text>
    </comment>
  </commentList>
</comments>
</file>

<file path=xl/comments2.xml><?xml version="1.0" encoding="utf-8"?>
<comments xmlns="http://schemas.openxmlformats.org/spreadsheetml/2006/main">
  <authors>
    <author>OpenAI</author>
  </authors>
  <commentList>
    <comment ref="A19" authorId="0" shapeId="0">
      <text>
        <r>
          <rPr>
            <sz val="11"/>
            <color theme="1"/>
            <rFont val="Calibri"/>
            <family val="2"/>
            <scheme val="minor"/>
          </rPr>
          <t>Puede usarse como guía para una presentación breve de 5 a 7 minutos.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<sst xmlns="http://schemas.openxmlformats.org/spreadsheetml/2006/main" count="926" uniqueCount="489">
  <si>
    <t>Sesión 8 - Monitoreo, Indicadores y Plan de Gestión de Riesgos</t>
  </si>
  <si>
    <t>Propósito del archivo</t>
  </si>
  <si>
    <t>Sugerencias para cooperativas de ahorro y crédito (RD)</t>
  </si>
  <si>
    <t>Este Excel sirve para trabajar en clase y también como base del proyecto final de la sesión 9.</t>
  </si>
  <si>
    <t>• Use lenguaje sencillo.</t>
  </si>
  <si>
    <t>• Priorice riesgos reales de su cooperativa.</t>
  </si>
  <si>
    <t>Cómo usarlo en la sesión</t>
  </si>
  <si>
    <t>• No busque perfección técnica; busque utilidad.</t>
  </si>
  <si>
    <t>1. Complete primero la hoja Registro_Riesgos con 5 a 8 riesgos de su cooperativa.</t>
  </si>
  <si>
    <t>• Los KRIs deben poder revisarse con frecuencia.</t>
  </si>
  <si>
    <t>2. Asigne probabilidad e impacto en la hoja Evaluacion.</t>
  </si>
  <si>
    <t>• Asigne siempre un responsable por acción.</t>
  </si>
  <si>
    <t>3. Defina 3 a 5 KRIs en la hoja KRIs.</t>
  </si>
  <si>
    <t>4. Revise el gráfico en la hoja Mapa_Riesgo.</t>
  </si>
  <si>
    <t>5. Defina acciones y responsables en Mitigacion y Seguimiento.</t>
  </si>
  <si>
    <t>6. Use la hoja Proyecto_Final para resumir lo que presentará en la sesión 9.</t>
  </si>
  <si>
    <t>Escala sugerida</t>
  </si>
  <si>
    <t>Valor</t>
  </si>
  <si>
    <t>Significado</t>
  </si>
  <si>
    <t>Muy bajo</t>
  </si>
  <si>
    <t>Bajo</t>
  </si>
  <si>
    <t>Medio</t>
  </si>
  <si>
    <t>Alto</t>
  </si>
  <si>
    <t>Muy alto</t>
  </si>
  <si>
    <t>Crédito</t>
  </si>
  <si>
    <t>Gerencia</t>
  </si>
  <si>
    <t>Mensual</t>
  </si>
  <si>
    <t>Sí</t>
  </si>
  <si>
    <t>Verde</t>
  </si>
  <si>
    <t>Liquidez</t>
  </si>
  <si>
    <t>Riesgos</t>
  </si>
  <si>
    <t>Quincenal</t>
  </si>
  <si>
    <t>No</t>
  </si>
  <si>
    <t>Amarillo</t>
  </si>
  <si>
    <t>Operacional</t>
  </si>
  <si>
    <t>Negocios</t>
  </si>
  <si>
    <t>Semanal</t>
  </si>
  <si>
    <t>Rojo</t>
  </si>
  <si>
    <t>Cumplimiento</t>
  </si>
  <si>
    <t>Trimestral</t>
  </si>
  <si>
    <t>Crítico</t>
  </si>
  <si>
    <t>Tecnología</t>
  </si>
  <si>
    <t>Cobros</t>
  </si>
  <si>
    <t>Diario</t>
  </si>
  <si>
    <t>Reputacional</t>
  </si>
  <si>
    <t>Tesorería</t>
  </si>
  <si>
    <t>Fraude</t>
  </si>
  <si>
    <t>Operaciones</t>
  </si>
  <si>
    <t>Gobierno</t>
  </si>
  <si>
    <t>TI</t>
  </si>
  <si>
    <t>Consejo</t>
  </si>
  <si>
    <t>Auditoría Interna</t>
  </si>
  <si>
    <t>Registro inicial de riesgos</t>
  </si>
  <si>
    <t>Complete esta hoja con los riesgos más importantes de su cooperativa.</t>
  </si>
  <si>
    <t>ID</t>
  </si>
  <si>
    <t>Proceso o área</t>
  </si>
  <si>
    <t>Riesgo identificado</t>
  </si>
  <si>
    <t>Tipo de riesgo</t>
  </si>
  <si>
    <t>Causa principal</t>
  </si>
  <si>
    <t>Consecuencia principal</t>
  </si>
  <si>
    <t>Control actual</t>
  </si>
  <si>
    <t>Responsable</t>
  </si>
  <si>
    <t>Observaciones</t>
  </si>
  <si>
    <t>Aumento de mora en cartera de consumo</t>
  </si>
  <si>
    <t>Evaluación de probabilidad e impacto</t>
  </si>
  <si>
    <t>Asigne valores de 1 a 5. El nivel de riesgo se calcula automáticamente.</t>
  </si>
  <si>
    <t>Tipo</t>
  </si>
  <si>
    <t>Probabilidad (1-5)</t>
  </si>
  <si>
    <t>Impacto (1-5)</t>
  </si>
  <si>
    <t>Nivel = P x I</t>
  </si>
  <si>
    <t>Clasificación</t>
  </si>
  <si>
    <t>Semáforo</t>
  </si>
  <si>
    <t>Prioridad</t>
  </si>
  <si>
    <t>Comentario</t>
  </si>
  <si>
    <t>Indicadores clave de riesgo (KRIs)</t>
  </si>
  <si>
    <t>Defina indicadores simples, útiles y revisables. Puede adaptar los ejemplos.</t>
  </si>
  <si>
    <t>Riesgo relacionado</t>
  </si>
  <si>
    <t>Indicador (KRI)</t>
  </si>
  <si>
    <t>Fórmula simple o definición</t>
  </si>
  <si>
    <t>Meta o rango verde</t>
  </si>
  <si>
    <t>Alerta amarilla</t>
  </si>
  <si>
    <t>Límite rojo</t>
  </si>
  <si>
    <t>Frecuencia</t>
  </si>
  <si>
    <t>&gt; 5</t>
  </si>
  <si>
    <t>Mapa de riesgos</t>
  </si>
  <si>
    <t>Este gráfico se alimenta de la hoja Evaluacion.</t>
  </si>
  <si>
    <t>Riesgo</t>
  </si>
  <si>
    <t>Probabilidad</t>
  </si>
  <si>
    <t>Impacto</t>
  </si>
  <si>
    <t>Nivel</t>
  </si>
  <si>
    <t>5</t>
  </si>
  <si>
    <t>4</t>
  </si>
  <si>
    <t>3</t>
  </si>
  <si>
    <t>2</t>
  </si>
  <si>
    <t>1</t>
  </si>
  <si>
    <t>Prob.</t>
  </si>
  <si>
    <t>Plan de mitigación</t>
  </si>
  <si>
    <t>Concentre las acciones en los riesgos altos y críticos.</t>
  </si>
  <si>
    <t>Riesgo priorizado</t>
  </si>
  <si>
    <t>Acción de mitigación</t>
  </si>
  <si>
    <t>Fecha compromiso</t>
  </si>
  <si>
    <t>Apoyo requerido</t>
  </si>
  <si>
    <t>Resultado esperado</t>
  </si>
  <si>
    <t>Seguimiento del plan</t>
  </si>
  <si>
    <t>Use esta hoja para dar seguimiento mensual o trimestral.</t>
  </si>
  <si>
    <t>Riesgo / acción</t>
  </si>
  <si>
    <t>Fecha de revisión</t>
  </si>
  <si>
    <t>Resultado observado</t>
  </si>
  <si>
    <t>Decisión tomada</t>
  </si>
  <si>
    <t>Próxima revisión</t>
  </si>
  <si>
    <t>Escalar a comité</t>
  </si>
  <si>
    <t>Guía rápida para el proyecto final - Sesión 9</t>
  </si>
  <si>
    <t>Nombre de la cooperativa</t>
  </si>
  <si>
    <t>Participante o equipo</t>
  </si>
  <si>
    <t>Objetivo del plan</t>
  </si>
  <si>
    <t>Presentar un plan básico de gestión de riesgos con riesgos priorizados, KRIs, acciones y seguimiento.</t>
  </si>
  <si>
    <t>Estructura sugerida de la presentación</t>
  </si>
  <si>
    <t>Criterios sugeridos de evaluación</t>
  </si>
  <si>
    <t>1. Breve descripción de la cooperativa o área.</t>
  </si>
  <si>
    <t>Criterio</t>
  </si>
  <si>
    <t>Ponderación</t>
  </si>
  <si>
    <t>3. Evaluación de probabilidad e impacto.</t>
  </si>
  <si>
    <t>Claridad del problema</t>
  </si>
  <si>
    <t>4. Mapa de riesgos.</t>
  </si>
  <si>
    <t>Aplicación práctica</t>
  </si>
  <si>
    <t>5. KRIs seleccionados.</t>
  </si>
  <si>
    <t>Uso de KRIs</t>
  </si>
  <si>
    <t>6. Acciones de mitigación.</t>
  </si>
  <si>
    <t>Coherencia de acciones</t>
  </si>
  <si>
    <t>7. Responsables y seguimiento.</t>
  </si>
  <si>
    <t>Presentación</t>
  </si>
  <si>
    <t>8. Conclusiones y próximos pasos.</t>
  </si>
  <si>
    <t>Consejo práctico</t>
  </si>
  <si>
    <t>No busque un documento perfecto. Busque una propuesta simple, clara y útil para su cooperativa.</t>
  </si>
  <si>
    <t>Mini encuestas sugeridas para la sesión 8</t>
  </si>
  <si>
    <t>Momento</t>
  </si>
  <si>
    <t>Pregunta</t>
  </si>
  <si>
    <t>Opciones sugeridas</t>
  </si>
  <si>
    <t>Objetivo de la pregunta</t>
  </si>
  <si>
    <t>Inicio</t>
  </si>
  <si>
    <t>¿Cuál riesgo preocupa más hoy en su cooperativa?</t>
  </si>
  <si>
    <t>Mora / liquidez / fraude / operacional / cumplimiento</t>
  </si>
  <si>
    <t>Romper el hielo y conectar con la realidad</t>
  </si>
  <si>
    <t>Durante registro</t>
  </si>
  <si>
    <t>¿En su cooperativa existe un registro formal de riesgos?</t>
  </si>
  <si>
    <t>Sí / parcialmente / no</t>
  </si>
  <si>
    <t>Medir nivel de formalidad</t>
  </si>
  <si>
    <t>Durante KRIs</t>
  </si>
  <si>
    <t>¿Qué indicador se revisa con más frecuencia?</t>
  </si>
  <si>
    <t>Mora / liquidez / quejas / errores / otro</t>
  </si>
  <si>
    <t>Vincular gestión con información</t>
  </si>
  <si>
    <t>Antes del cierre</t>
  </si>
  <si>
    <t>¿Qué es hoy más difícil: medir, reportar o actuar?</t>
  </si>
  <si>
    <t>Medir / reportar / actuar</t>
  </si>
  <si>
    <t>Cerrar con reflexión práctica</t>
  </si>
  <si>
    <t>Débil análisis de capacidad de pago y seguimiento insuficiente</t>
  </si>
  <si>
    <t>Deterioro de cartera, mayores provisiones y menor rentabilidad</t>
  </si>
  <si>
    <t>Sobreendeudamiento de socios</t>
  </si>
  <si>
    <t>Evaluación incompleta de obligaciones del socio y escasa validación de información</t>
  </si>
  <si>
    <t>Incumplimiento de pago, mora temprana y mayores pérdidas</t>
  </si>
  <si>
    <t>Concentración de cartera en pocos deudores, sectores o zonas</t>
  </si>
  <si>
    <t>Crecimiento sin límites internos claros de diversificación</t>
  </si>
  <si>
    <t>Mayor vulnerabilidad ante crisis sectoriales o locales</t>
  </si>
  <si>
    <t>Aprobación de créditos sin suficiente sustento o fuera de política</t>
  </si>
  <si>
    <t>Crédito / Cumplimiento</t>
  </si>
  <si>
    <t>Debilidades en controles, excepciones frecuentes y presión comercial</t>
  </si>
  <si>
    <t>Incremento del riesgo de incumplimiento y observaciones de control</t>
  </si>
  <si>
    <t>Cobranza</t>
  </si>
  <si>
    <t>Seguimiento tardío a créditos en atraso</t>
  </si>
  <si>
    <t>Crédito / Operacional</t>
  </si>
  <si>
    <t>Gestión reactiva de cobranza y alertas insuficientes</t>
  </si>
  <si>
    <t>Aumento de mora, menor recuperación y arrastre a categorías más altas</t>
  </si>
  <si>
    <t>Tensión de liquidez por retiros inusuales de ahorros</t>
  </si>
  <si>
    <t>Planificación insuficiente de flujos y dependencia de fondos de corto plazo</t>
  </si>
  <si>
    <t>Dificultad para atender retiros y presión financiera inmediata</t>
  </si>
  <si>
    <t>Descalce entre vencimientos de activos y pasivos</t>
  </si>
  <si>
    <t>Colocaciones de mayor plazo financiadas con captaciones de corto plazo</t>
  </si>
  <si>
    <t>Riesgo de iliquidez y necesidad de financiamiento de emergencia</t>
  </si>
  <si>
    <t>Tesorería / Finanzas</t>
  </si>
  <si>
    <t>Insuficiencia de disponibilidades para operar normalmente</t>
  </si>
  <si>
    <t>Monitoreo deficiente de caja y reservas operativas limitadas</t>
  </si>
  <si>
    <t>Retrasos en pagos, afectación al servicio y pérdida de confianza</t>
  </si>
  <si>
    <t>Errores en registro de pagos, depósitos o transferencias</t>
  </si>
  <si>
    <t>Fallas de control, revisión insuficiente y errores manuales</t>
  </si>
  <si>
    <t>Diferencias contables, reclamos de socios y reprocesos</t>
  </si>
  <si>
    <t>Fraude interno o uso indebido de fondos</t>
  </si>
  <si>
    <t>Operacional / Fraude</t>
  </si>
  <si>
    <t>Segregación de funciones débil y supervisión insuficiente</t>
  </si>
  <si>
    <t>Pérdidas económicas, sanciones y daño reputacional</t>
  </si>
  <si>
    <t>Caída del sistema o interrupción de servicios tecnológicos</t>
  </si>
  <si>
    <t>Operacional / Tecnológico</t>
  </si>
  <si>
    <t>Infraestructura insuficiente, fallas técnicas o respaldo limitado</t>
  </si>
  <si>
    <t>Interrupción de operaciones y afectación a socios</t>
  </si>
  <si>
    <t>Tecnología / Seguridad</t>
  </si>
  <si>
    <t>Acceso no autorizado a información de socios</t>
  </si>
  <si>
    <t>Operacional / Seguridad de la información</t>
  </si>
  <si>
    <t>Controles de acceso débiles y manejo inadecuado de credenciales</t>
  </si>
  <si>
    <t>Fuga de información, sanciones y pérdida de confianza</t>
  </si>
  <si>
    <t>Incumplimiento de políticas internas o requerimientos regulatorios</t>
  </si>
  <si>
    <t>Desactualización normativa, controles débiles o desconocimiento del personal</t>
  </si>
  <si>
    <t>Observaciones, sanciones y planes correctivos obligatorios</t>
  </si>
  <si>
    <t>Servicio al socio</t>
  </si>
  <si>
    <t>Incremento de quejas por mala atención o errores en el servicio</t>
  </si>
  <si>
    <t>Reputacional / Operacional</t>
  </si>
  <si>
    <t>Procesos lentos, fallas operativas y atención poco estandarizada</t>
  </si>
  <si>
    <t>Deterioro de imagen, inconformidad y posible salida de socios</t>
  </si>
  <si>
    <t>Gobierno / Gestión</t>
  </si>
  <si>
    <t>Falta de seguimiento formal a indicadores y riesgos clave</t>
  </si>
  <si>
    <t>Gobierno / Estratégico</t>
  </si>
  <si>
    <t>Ausencia de reportes periódicos y responsabilidades poco claras</t>
  </si>
  <si>
    <t>Decisiones tardías, mayor exposición al riesgo y gestión reactiva</t>
  </si>
  <si>
    <t>ID Riesgo</t>
  </si>
  <si>
    <t>Seguimiento mensual de mora por producto y agencia</t>
  </si>
  <si>
    <t>Revisión previa de capacidad de pago antes del desembolso</t>
  </si>
  <si>
    <t>Validación de endeudamiento del socio antes de aprobar el crédito</t>
  </si>
  <si>
    <t>Revisión de referencias y verificación de ingresos declarados</t>
  </si>
  <si>
    <t>Revisión periódica de concentración por sector, zona y cliente</t>
  </si>
  <si>
    <t>Límites internos de exposición por actividad o grupo de deudores</t>
  </si>
  <si>
    <t>Uso de checklist de expediente antes de aprobación</t>
  </si>
  <si>
    <t>Revisión de excepciones de crédito por nivel superior</t>
  </si>
  <si>
    <t>Reporte semanal de créditos vencidos para gestión de cobranza</t>
  </si>
  <si>
    <t>Alertas tempranas de atraso desde los primeros días de mora</t>
  </si>
  <si>
    <t>Monitoreo diario de caja y saldos disponibles</t>
  </si>
  <si>
    <t>Proyección semanal de entradas y salidas de efectivo</t>
  </si>
  <si>
    <t>Revisión periódica de plazos de cartera y captaciones</t>
  </si>
  <si>
    <t>Seguimiento de indicadores de liquidez por vencimiento</t>
  </si>
  <si>
    <t>Control diario de disponibilidad mínima en caja y bancos</t>
  </si>
  <si>
    <t>Programación semanal de necesidades de efectivo</t>
  </si>
  <si>
    <t>Revisión diaria de operaciones registradas</t>
  </si>
  <si>
    <t>Conciliación de movimientos entre sistema, caja y bancos</t>
  </si>
  <si>
    <t>Segregación de funciones en caja, registro y autorización</t>
  </si>
  <si>
    <t>Arqueos y revisiones sorpresivas por supervisión</t>
  </si>
  <si>
    <t>Respaldo periódico de información y bases de datos</t>
  </si>
  <si>
    <t>Soporte técnico para atención de incidentes y contingencias</t>
  </si>
  <si>
    <t>Asignación de usuarios con permisos según función</t>
  </si>
  <si>
    <t>Cambio periódico de contraseñas y control de accesos</t>
  </si>
  <si>
    <t>Revisión periódica de cumplimiento de políticas y normas</t>
  </si>
  <si>
    <t>Capacitación al personal sobre procedimientos y obligaciones</t>
  </si>
  <si>
    <t>Registro y seguimiento de quejas y reclamos de socios</t>
  </si>
  <si>
    <t>Supervisión de tiempos de respuesta y calidad de atención</t>
  </si>
  <si>
    <t>Elaboración periódica de reportes de riesgos para gerencia</t>
  </si>
  <si>
    <t>Reuniones de seguimiento para revisar indicadores y acciones</t>
  </si>
  <si>
    <t>Gerencia de crédito</t>
  </si>
  <si>
    <t>Oficial o encargado de crédito</t>
  </si>
  <si>
    <t>Comité de crédito</t>
  </si>
  <si>
    <t>Analista de crédito</t>
  </si>
  <si>
    <t>Oficial de crédito</t>
  </si>
  <si>
    <t>Gerencia general</t>
  </si>
  <si>
    <t>Encargado de cobranza</t>
  </si>
  <si>
    <t>Oficial de cobros</t>
  </si>
  <si>
    <t>Gerencia financiera</t>
  </si>
  <si>
    <t>Comité de activos y pasivos</t>
  </si>
  <si>
    <t>Encargado de caja y bancos</t>
  </si>
  <si>
    <t>Encargado de operaciones</t>
  </si>
  <si>
    <t>Supervisor operativo</t>
  </si>
  <si>
    <t>Caja o servicio al socio</t>
  </si>
  <si>
    <t>Auditoría interna</t>
  </si>
  <si>
    <t>Tecnología o sistemas</t>
  </si>
  <si>
    <t>Encargado de tecnología</t>
  </si>
  <si>
    <t>Gerencia administrativa</t>
  </si>
  <si>
    <t>Encargado de seguridad de la información</t>
  </si>
  <si>
    <t>Encargado de agencia o sucursal</t>
  </si>
  <si>
    <t>Comité de riesgos</t>
  </si>
  <si>
    <t>Encargado de riesgos</t>
  </si>
  <si>
    <t>Meta o rango verde (apetito)</t>
  </si>
  <si>
    <t>Alerta amarilla (tolerancia)</t>
  </si>
  <si>
    <t>PAR 30 cartera de consumo</t>
  </si>
  <si>
    <t>Saldo vencido &gt;30 días / cartera de consumo total</t>
  </si>
  <si>
    <t>≤ 4%</t>
  </si>
  <si>
    <t>&gt; 4% y ≤ 6%</t>
  </si>
  <si>
    <t>&gt; 6%</t>
  </si>
  <si>
    <t>Mora temprana</t>
  </si>
  <si>
    <t>Número de créditos con atraso de 1 a 30 días / total de créditos vigentes</t>
  </si>
  <si>
    <t>≤ 8%</t>
  </si>
  <si>
    <t>&gt; 8% y ≤ 12%</t>
  </si>
  <si>
    <t>&gt; 12%</t>
  </si>
  <si>
    <t>Socios con cuota/ingreso alta</t>
  </si>
  <si>
    <t>Número de créditos con cuota estimada &gt; 40% del ingreso / créditos evaluados</t>
  </si>
  <si>
    <t>≤ 10%</t>
  </si>
  <si>
    <t>&gt; 10% y ≤ 15%</t>
  </si>
  <si>
    <t>&gt; 15%</t>
  </si>
  <si>
    <t>Créditos con endeudamiento no validado</t>
  </si>
  <si>
    <t>Número de expedientes sin validación suficiente de otras deudas / expedientes revisados</t>
  </si>
  <si>
    <t>≤ 5%</t>
  </si>
  <si>
    <t>&gt; 5% y ≤ 10%</t>
  </si>
  <si>
    <t>&gt; 10%</t>
  </si>
  <si>
    <t>Concentración de los 20 mayores deudores</t>
  </si>
  <si>
    <t>Saldo de los 20 mayores deudores / cartera total</t>
  </si>
  <si>
    <t>≤ 20%</t>
  </si>
  <si>
    <t>&gt; 20% y ≤ 25%</t>
  </si>
  <si>
    <t>&gt; 25%</t>
  </si>
  <si>
    <t>Concentración por sector económico</t>
  </si>
  <si>
    <t>Saldo del principal sector / cartera total</t>
  </si>
  <si>
    <t>≤ 30%</t>
  </si>
  <si>
    <t>&gt; 30% y ≤ 40%</t>
  </si>
  <si>
    <t>&gt; 40%</t>
  </si>
  <si>
    <t>Créditos con excepción a política</t>
  </si>
  <si>
    <t>Número de créditos aprobados con excepción / total de créditos aprobados</t>
  </si>
  <si>
    <t>&gt; 5% y ≤ 8%</t>
  </si>
  <si>
    <t>&gt; 8%</t>
  </si>
  <si>
    <t>Expedientes incompletos aprobados</t>
  </si>
  <si>
    <t>Número de expedientes aprobados con documentación incompleta / expedientes revisados</t>
  </si>
  <si>
    <t>≤ 2%</t>
  </si>
  <si>
    <t>&gt; 2% y ≤ 5%</t>
  </si>
  <si>
    <t>&gt; 5%</t>
  </si>
  <si>
    <t>Gestión temprana de mora</t>
  </si>
  <si>
    <t>Créditos en mora contactados dentro de 5 días / créditos que entraron en mora</t>
  </si>
  <si>
    <t>≥ 90%</t>
  </si>
  <si>
    <t>&lt; 90% y ≥ 75%</t>
  </si>
  <si>
    <t>&lt; 75%</t>
  </si>
  <si>
    <t>Recuperación de mora temprana</t>
  </si>
  <si>
    <t>Monto recuperado de mora temprana / monto total en mora temprana</t>
  </si>
  <si>
    <t>≥ 70%</t>
  </si>
  <si>
    <t>&lt; 70% y ≥ 50%</t>
  </si>
  <si>
    <t>&lt; 50%</t>
  </si>
  <si>
    <t>Cobertura de retiros con disponibilidades</t>
  </si>
  <si>
    <t>Disponibilidades / retiros promedio recientes</t>
  </si>
  <si>
    <t>≥ 1.20 veces</t>
  </si>
  <si>
    <t>&lt; 1.20 y ≥ 1.00</t>
  </si>
  <si>
    <t>&lt; 1.00</t>
  </si>
  <si>
    <t>Variación inusual de retiros</t>
  </si>
  <si>
    <t>Retiros del día o semana actual / promedio histórico comparable</t>
  </si>
  <si>
    <t>≤ 110%</t>
  </si>
  <si>
    <t>&gt; 110% y ≤ 125%</t>
  </si>
  <si>
    <t>&gt; 125%</t>
  </si>
  <si>
    <t>Diario/Semanal</t>
  </si>
  <si>
    <t>Brecha de liquidez a 30 días</t>
  </si>
  <si>
    <t>Activos que vencen en 30 días / pasivos que vencen en 30 días</t>
  </si>
  <si>
    <t>≥ 1.00</t>
  </si>
  <si>
    <t>&lt; 1.00 y ≥ 0.90</t>
  </si>
  <si>
    <t>&lt; 0.90</t>
  </si>
  <si>
    <t>Captaciones de corto plazo sobre total captaciones</t>
  </si>
  <si>
    <t>Captaciones de corto plazo / captaciones totales</t>
  </si>
  <si>
    <t>≤ 40%</t>
  </si>
  <si>
    <t>&gt; 40% y ≤ 50%</t>
  </si>
  <si>
    <t>&gt; 50%</t>
  </si>
  <si>
    <t>Disponibilidad inmediata mínima</t>
  </si>
  <si>
    <t>Caja y bancos / obligación operativa de corto plazo</t>
  </si>
  <si>
    <t>≥ 1.10</t>
  </si>
  <si>
    <t>&lt; 1.10 y ≥ 1.00</t>
  </si>
  <si>
    <t>Días con caja por debajo del mínimo interno</t>
  </si>
  <si>
    <t>Número de días del mes con caja bajo mínimo / días del mes</t>
  </si>
  <si>
    <t>0% a 5%</t>
  </si>
  <si>
    <t>Errores operativos detectados</t>
  </si>
  <si>
    <t>Número de errores detectados / total de operaciones procesadas</t>
  </si>
  <si>
    <t>≤ 1%</t>
  </si>
  <si>
    <t>&gt; 1% y ≤ 2%</t>
  </si>
  <si>
    <t>&gt; 2%</t>
  </si>
  <si>
    <t>Operaciones conciliadas oportunamente</t>
  </si>
  <si>
    <t>Operaciones conciliadas en tiempo / total de operaciones</t>
  </si>
  <si>
    <t>≥ 98%</t>
  </si>
  <si>
    <t>&lt; 98% y ≥ 95%</t>
  </si>
  <si>
    <t>&lt; 95%</t>
  </si>
  <si>
    <t>Incidentes de fraude detectados</t>
  </si>
  <si>
    <t>Número de incidentes de fraude confirmados en el período</t>
  </si>
  <si>
    <t>≥ 2</t>
  </si>
  <si>
    <t>Hallazgos críticos de control</t>
  </si>
  <si>
    <t>Número de hallazgos críticos relacionados con manejo de fondos</t>
  </si>
  <si>
    <t>1 a 2</t>
  </si>
  <si>
    <t>&gt; 2</t>
  </si>
  <si>
    <t>Disponibilidad del sistema</t>
  </si>
  <si>
    <t>Horas disponibles / horas programadas del servicio</t>
  </si>
  <si>
    <t>≥ 99%</t>
  </si>
  <si>
    <t>&lt; 99% y ≥ 97%</t>
  </si>
  <si>
    <t>&lt; 97%</t>
  </si>
  <si>
    <t>Tiempo promedio de recuperación</t>
  </si>
  <si>
    <t>Tiempo promedio para restablecer el servicio ante fallas</t>
  </si>
  <si>
    <t>≤ 2 horas</t>
  </si>
  <si>
    <t>&gt; 2 y ≤ 4 horas</t>
  </si>
  <si>
    <t>&gt; 4 horas</t>
  </si>
  <si>
    <t>Incidentes de acceso no autorizado</t>
  </si>
  <si>
    <t>Número de incidentes reportados o confirmados</t>
  </si>
  <si>
    <t>Usuarios con accesos no revisados</t>
  </si>
  <si>
    <t>Usuarios sin revisión de permisos vigente / total de usuarios</t>
  </si>
  <si>
    <t>Hallazgos de incumplimiento</t>
  </si>
  <si>
    <t>Número de hallazgos de incumplimiento detectados</t>
  </si>
  <si>
    <t>0 a 2</t>
  </si>
  <si>
    <t>&gt; 2 y ≤ 5</t>
  </si>
  <si>
    <t>Requerimientos atendidos fuera de plazo</t>
  </si>
  <si>
    <t>Requerimientos o entregables fuera de plazo / total de requerimientos</t>
  </si>
  <si>
    <t>Tasa de quejas de socios</t>
  </si>
  <si>
    <t>Número de quejas recibidas / total de socios atendidos</t>
  </si>
  <si>
    <t>Quejas resueltas en plazo</t>
  </si>
  <si>
    <t>Quejas resueltas dentro del plazo interno / total de quejas</t>
  </si>
  <si>
    <t>≥ 95%</t>
  </si>
  <si>
    <t>&lt; 95% y ≥ 85%</t>
  </si>
  <si>
    <t>&lt; 85%</t>
  </si>
  <si>
    <t>KRIs reportados a tiempo</t>
  </si>
  <si>
    <t>KRIs reportados en la fecha prevista / total de KRIs definidos</t>
  </si>
  <si>
    <t>&lt; 95% y ≥ 80%</t>
  </si>
  <si>
    <t>&lt; 80%</t>
  </si>
  <si>
    <t>Acciones de riesgo con seguimiento vigente</t>
  </si>
  <si>
    <t>Acciones con seguimiento actualizado / total de acciones definidas</t>
  </si>
  <si>
    <t>Semaforo</t>
  </si>
  <si>
    <t>Criticidad del riesgo</t>
  </si>
  <si>
    <t>KRI principal</t>
  </si>
  <si>
    <t>Estado actual del KRI</t>
  </si>
  <si>
    <t>Estado del plan</t>
  </si>
  <si>
    <t>Responsable esperado</t>
  </si>
  <si>
    <t>Revisar criterios de originación y reforzar validación de capacidad de pago</t>
  </si>
  <si>
    <t>Menor ingreso de créditos con alto riesgo de incumplimiento</t>
  </si>
  <si>
    <t>Fortalecer seguimiento temprano a créditos con atraso inicial</t>
  </si>
  <si>
    <t>Reducción de mora temprana y mejor contención del deterioro</t>
  </si>
  <si>
    <t>Reforzar validación de otras deudas y carga financiera del socio antes de aprobar</t>
  </si>
  <si>
    <t>Menor aprobación de créditos a socios con capacidad limitada</t>
  </si>
  <si>
    <t>Ajustar políticas o criterios internos de cuota/ingreso máximo aceptable</t>
  </si>
  <si>
    <t>Mejor calidad de originación y menor riesgo de sobreendeudamiento</t>
  </si>
  <si>
    <t>Establecer límites internos por sector, zona o cliente relevante</t>
  </si>
  <si>
    <t>Mayor diversificación de cartera y menor exposición concentrada</t>
  </si>
  <si>
    <t>Dar seguimiento periódico a concentración y frenar crecimiento en segmentos sobreexpuestos</t>
  </si>
  <si>
    <t>Reducción gradual de concentración en segmentos críticos</t>
  </si>
  <si>
    <t>Aplicar revisión obligatoria de expedientes antes de aprobación final</t>
  </si>
  <si>
    <t>Disminución de expedientes incompletos o débiles aprobados</t>
  </si>
  <si>
    <t>Controlar y documentar excepciones de crédito con aprobación superior</t>
  </si>
  <si>
    <t>Menor cantidad de excepciones injustificadas y mayor disciplina de aprobación</t>
  </si>
  <si>
    <t>Implementar alertas y contacto temprano desde los primeros días de mora</t>
  </si>
  <si>
    <t>Mayor contacto oportuno y mejor recuperación temprana</t>
  </si>
  <si>
    <t>Definir metas y rutina semanal de gestión de cobro sobre cartera vencida</t>
  </si>
  <si>
    <t>Mayor efectividad en cobranza y menor arrastre de mora</t>
  </si>
  <si>
    <t>Fortalecer proyección semanal de flujos y monitoreo diario de disponibilidades</t>
  </si>
  <si>
    <t>Mayor anticipación a tensiones de liquidez</t>
  </si>
  <si>
    <t>Definir medidas de contingencia para cubrir retiros inusuales</t>
  </si>
  <si>
    <t>Mejor capacidad de respuesta ante eventos de presión de liquidez</t>
  </si>
  <si>
    <t>Revisar estructura de plazos y ajustar decisiones de colocación y captación</t>
  </si>
  <si>
    <t>Mejor equilibrio entre vencimientos de activos y pasivos</t>
  </si>
  <si>
    <t>Dar seguimiento periódico a brechas de liquidez por tramo de vencimiento</t>
  </si>
  <si>
    <t>Reducción del descalce y mejor gestión de liquidez estructural</t>
  </si>
  <si>
    <t>Establecer nivel mínimo interno de caja y bancos con control diario</t>
  </si>
  <si>
    <t>Menor probabilidad de faltantes operativos de efectivo</t>
  </si>
  <si>
    <t>Programar necesidades de efectivo por agencia o punto de servicio</t>
  </si>
  <si>
    <t>Mejor cobertura operativa de efectivo y menos interrupciones</t>
  </si>
  <si>
    <t>Reforzar revisión diaria y conciliación de operaciones críticas</t>
  </si>
  <si>
    <t>Menor cantidad de errores y diferencias operativas</t>
  </si>
  <si>
    <t>Estandarizar controles de registro y validación al cierre diario</t>
  </si>
  <si>
    <t>Mejora en exactitud operativa y reducción de reclamos</t>
  </si>
  <si>
    <t>Fortalecer segregación de funciones y autorizaciones en procesos sensibles</t>
  </si>
  <si>
    <t>Menor exposición a fraude y uso indebido de fondos</t>
  </si>
  <si>
    <t>Realizar arqueos y revisiones sorpresivas sobre caja y manejo de fondos</t>
  </si>
  <si>
    <t>Mayor capacidad de detección oportuna de irregularidades</t>
  </si>
  <si>
    <t>Reforzar respaldos y plan de contingencia para servicios críticos</t>
  </si>
  <si>
    <t>Menor tiempo de interrupción y mejor continuidad operativa</t>
  </si>
  <si>
    <t>Definir tiempos de respuesta y recuperación para incidentes tecnológicos</t>
  </si>
  <si>
    <t>Recuperación más rápida ante fallas del sistema</t>
  </si>
  <si>
    <t>Revisar y depurar permisos de acceso según funciones autorizadas</t>
  </si>
  <si>
    <t>Menor exposición a accesos indebidos</t>
  </si>
  <si>
    <t>Fortalecer controles de contraseñas, usuarios y revisión periódica de accesos</t>
  </si>
  <si>
    <t>Mayor protección de la información de socios</t>
  </si>
  <si>
    <t>Reforzar revisión periódica de cumplimiento y seguimiento de hallazgos</t>
  </si>
  <si>
    <t>Menor cantidad de incumplimientos y observaciones</t>
  </si>
  <si>
    <t>Capacitar al personal en políticas, procedimientos y obligaciones regulatorias</t>
  </si>
  <si>
    <t>Mayor cumplimiento operativo y normativo</t>
  </si>
  <si>
    <t>Registrar, clasificar y dar seguimiento a quejas con tiempos definidos</t>
  </si>
  <si>
    <t>Mejor atención y mayor respuesta oportuna a reclamos</t>
  </si>
  <si>
    <t>Revisar causas recurrentes de quejas y corregir fallas de servicio</t>
  </si>
  <si>
    <t>Disminución de quejas repetitivas y mejora en satisfacción</t>
  </si>
  <si>
    <t>Establecer calendario de reportes y revisión periódica de KRIs</t>
  </si>
  <si>
    <t>Mayor disciplina de monitoreo y reporte oportuno</t>
  </si>
  <si>
    <t>Realizar reuniones periódicas para revisar indicadores, acciones y decisiones</t>
  </si>
  <si>
    <t>Mejor seguimiento y toma de decisiones sobre riesgos</t>
  </si>
  <si>
    <t>No iniciado</t>
  </si>
  <si>
    <t>Valor actual del KRI</t>
  </si>
  <si>
    <t>Semáforo KRI</t>
  </si>
  <si>
    <t>Avance de la acción</t>
  </si>
  <si>
    <t>Apetito</t>
  </si>
  <si>
    <t>Limite</t>
  </si>
  <si>
    <t>Mejora</t>
  </si>
  <si>
    <t>Decreciendo</t>
  </si>
  <si>
    <t>Creciendo</t>
  </si>
  <si>
    <t>Como mejora?</t>
  </si>
  <si>
    <t>Evaluacion ponderada</t>
  </si>
  <si>
    <t>Resultado evaluacion</t>
  </si>
  <si>
    <t>Evaluación (0-100)</t>
  </si>
  <si>
    <t>Nota:  Generar un documento en Word al menos 3 paginas sin incluir anexos.  Para la evaluacion se entregara el Word y la plantilla Excel completa.  Se puede generar Power Point para presentacion.</t>
  </si>
  <si>
    <t>Comentario breve</t>
  </si>
  <si>
    <t>Es uno de los riesgos más frecuentes y más sensibles en cooperativas; afecta cartera, provisiones y resultados.</t>
  </si>
  <si>
    <t>Muy probable donde la validación de ingresos y obligaciones es incompleta; golpea la mora temprana.</t>
  </si>
  <si>
    <t>No siempre ocurre en todas, pero cuando existe puede afectar fuertemente ante choques locales o sectoriales.</t>
  </si>
  <si>
    <t>Menos masivo que la mora general, pero si se vuelve práctica recurrente puede deteriorar rápido la calidad de cartera y el control.</t>
  </si>
  <si>
    <t>Es frecuente por alertas débiles o reacción tardía; impacta recuperación y migración a mora más severa.</t>
  </si>
  <si>
    <t>Puede no ser diario, pero cuando ocurre genera presión inmediata y riesgo de confianza.</t>
  </si>
  <si>
    <t>Muy relevante en cooperativas que financian colocaciones largas con captaciones de corto plazo.</t>
  </si>
  <si>
    <t>Suele derivarse de fallas de planeación y control de caja; afecta operación y servicio.</t>
  </si>
  <si>
    <t>Bastante probable en entornos con procesos manuales; normalmente el impacto es controlable, aunque desgasta operación y confianza.</t>
  </si>
  <si>
    <t>No necesariamente muy frecuente, pero el impacto suele ser crítico por pérdida, reputación y sanciones.</t>
  </si>
  <si>
    <t>Probabilidad media en instituciones con infraestructura limitada o respaldo insuficiente; impacto alto sobre continuidad.</t>
  </si>
  <si>
    <t>Riesgo cada vez más relevante; puede traer sanción, daño reputacional y pérdida de confianza.</t>
  </si>
  <si>
    <t>Probabilidad media por cambios normativos o debilidad de control; impacto alto por observaciones y correctivos.</t>
  </si>
  <si>
    <t>Bastante probable cuando hay procesos lentos o poco estandarizados; impacto más gradual, pero importante.</t>
  </si>
  <si>
    <t>Muy común en cooperativas con gobierno en desarrollo; no siempre explota de inmediato, pero agrava casi todos los demás riesgos.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</si>
</sst>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i/>
      <sz val="11"/>
      <color rgb="FF666666"/>
      <name val="Calibri"/>
      <family val="2"/>
    </font>
    <font>
      <sz val="11"/>
      <color rgb="FF666666"/>
      <name val="Calibri"/>
      <family val="2"/>
    </font>
    <font>
      <sz val="11"/>
      <color rgb="FF0000FF"/>
      <name val="Calibri"/>
      <family val="2"/>
    </font>
    <font>
      <sz val="11"/>
      <color rgb="FF008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E2F0D9"/>
      </patternFill>
    </fill>
    <fill>
      <patternFill patternType="solid">
        <fgColor rgb="FFFFF2CC"/>
      </patternFill>
    </fill>
    <fill>
      <patternFill patternType="solid">
        <fgColor rgb="FFFCE4D6"/>
      </patternFill>
    </fill>
    <fill>
      <patternFill patternType="solid">
        <fgColor rgb="FF0F766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C9C9C9"/>
      </bottom>
      <diagonal/>
    </border>
    <border>
      <left style="thin">
        <color rgb="FFC9C9C9"/>
      </left>
      <right style="thin">
        <color rgb="FFC9C9C9"/>
      </right>
      <top style="thin">
        <color rgb="FFC9C9C9"/>
      </top>
      <bottom style="thin">
        <color rgb="FFC9C9C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1" fillId="10" borderId="0" xfId="6" applyAlignment="1">
      <alignment vertical="top" wrapText="1"/>
    </xf>
    <xf numFmtId="0" fontId="11" fillId="8" borderId="3" xfId="4" applyBorder="1" applyAlignment="1">
      <alignment vertical="top" wrapText="1"/>
    </xf>
    <xf numFmtId="0" fontId="11" fillId="8" borderId="3" xfId="4" applyBorder="1" applyAlignment="1">
      <alignment horizontal="left" vertical="center" wrapText="1"/>
    </xf>
    <xf numFmtId="0" fontId="11" fillId="9" borderId="0" xfId="5" applyAlignment="1">
      <alignment vertical="top" wrapText="1"/>
    </xf>
    <xf numFmtId="0" fontId="11" fillId="7" borderId="0" xfId="3" applyAlignment="1">
      <alignment vertical="top" wrapText="1"/>
    </xf>
    <xf numFmtId="0" fontId="11" fillId="7" borderId="1" xfId="3" applyBorder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11" borderId="0" xfId="0" applyFill="1"/>
    <xf numFmtId="0" fontId="0" fillId="0" borderId="0" xfId="0" applyAlignment="1">
      <alignment wrapText="1"/>
    </xf>
    <xf numFmtId="0" fontId="0" fillId="11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165" fontId="0" fillId="0" borderId="0" xfId="2" applyNumberFormat="1" applyFont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0" fontId="3" fillId="6" borderId="1" xfId="0" applyFont="1" applyFill="1" applyBorder="1" applyAlignment="1">
      <alignment horizontal="center" vertical="top" wrapText="1"/>
    </xf>
    <xf numFmtId="0" fontId="0" fillId="13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9" fontId="0" fillId="0" borderId="0" xfId="0" applyNumberForma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13" fillId="13" borderId="0" xfId="0" applyFont="1" applyFill="1" applyAlignment="1">
      <alignment horizontal="center" vertical="center"/>
    </xf>
    <xf numFmtId="0" fontId="14" fillId="0" borderId="0" xfId="0" applyFont="1" applyAlignment="1">
      <alignment vertical="top" wrapText="1"/>
    </xf>
    <xf numFmtId="0" fontId="0" fillId="0" borderId="0" xfId="0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" fillId="2" borderId="0" xfId="0" applyFont="1" applyFill="1" applyAlignment="1">
      <alignment vertical="top" wrapText="1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center" wrapText="1"/>
    </xf>
  </cellXfs>
  <cellStyles count="7">
    <cellStyle name="Énfasis1" xfId="3" builtinId="29"/>
    <cellStyle name="Énfasis2" xfId="4" builtinId="33"/>
    <cellStyle name="Énfasis3" xfId="5" builtinId="37"/>
    <cellStyle name="Énfasis4" xfId="6" builtinId="41"/>
    <cellStyle name="Millares" xfId="1" builtinId="3"/>
    <cellStyle name="Normal" xfId="0" builtinId="0"/>
    <cellStyle name="Porcentaje" xfId="2" builtinId="5"/>
  </cellStyles>
  <dxfs count="13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rgb="FFFCE4D6"/>
          <bgColor rgb="FFFF0000"/>
        </patternFill>
      </fill>
    </dxf>
    <dxf>
      <fill>
        <patternFill patternType="solid">
          <fgColor rgb="FFFFF2CC"/>
          <bgColor rgb="FFFFFF00"/>
        </patternFill>
      </fill>
    </dxf>
    <dxf>
      <fill>
        <patternFill patternType="solid">
          <fgColor rgb="FFE2F0D9"/>
          <bgColor rgb="FF00B050"/>
        </patternFill>
      </fill>
    </dxf>
    <dxf>
      <fill>
        <patternFill patternType="solid">
          <fgColor rgb="FFFCE4D6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E2F0D9"/>
        </patternFill>
      </fill>
    </dxf>
  </dxfs>
  <tableStyles count="1" defaultTableStyle="TableStyleMedium9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1"/>
        <c:ser>
          <c:idx val="0"/>
          <c:order val="0"/>
          <c:tx>
            <c:strRef>
              <c:f>Mapa_Riesgo!$B$6</c:f>
              <c:strCache>
                <c:ptCount val="1"/>
                <c:pt idx="0">
                  <c:v>Aumento de mora en cartera de consumo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xVal>
            <c:numRef>
              <c:f>Mapa_Riesgo!$D$6</c:f>
              <c:numCache>
                <c:formatCode>General</c:formatCode>
                <c:ptCount val="1"/>
                <c:pt idx="0">
                  <c:v>5</c:v>
                </c:pt>
              </c:numCache>
            </c:numRef>
          </c:xVal>
          <c:yVal>
            <c:numRef>
              <c:f>Mapa_Riesgo!$C$6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bubbleSize>
            <c:numRef>
              <c:f>Mapa_Riesgo!$E$6</c:f>
              <c:numCache>
                <c:formatCode>General</c:formatCode>
                <c:ptCount val="1"/>
                <c:pt idx="0">
                  <c:v>20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53E-4115-A327-F532F3FF5B17}"/>
            </c:ext>
          </c:extLst>
        </c:ser>
        <c:ser>
          <c:idx val="1"/>
          <c:order val="1"/>
          <c:tx>
            <c:strRef>
              <c:f>Mapa_Riesgo!$B$7</c:f>
              <c:strCache>
                <c:ptCount val="1"/>
                <c:pt idx="0">
                  <c:v>Sobreendeudamiento de socios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xVal>
            <c:numRef>
              <c:f>Mapa_Riesgo!$D$7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Mapa_Riesgo!$C$7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bubbleSize>
            <c:numRef>
              <c:f>Mapa_Riesgo!$E$7</c:f>
              <c:numCache>
                <c:formatCode>General</c:formatCode>
                <c:ptCount val="1"/>
                <c:pt idx="0">
                  <c:v>16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53E-4115-A327-F532F3FF5B17}"/>
            </c:ext>
          </c:extLst>
        </c:ser>
        <c:ser>
          <c:idx val="2"/>
          <c:order val="2"/>
          <c:tx>
            <c:strRef>
              <c:f>Mapa_Riesgo!$B$8</c:f>
              <c:strCache>
                <c:ptCount val="1"/>
                <c:pt idx="0">
                  <c:v>Caída del sistema o interrupción de servicios tecnológicos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xVal>
            <c:numRef>
              <c:f>Mapa_Riesgo!$D$8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Mapa_Riesgo!$C$8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bubbleSize>
            <c:numRef>
              <c:f>Mapa_Riesgo!$E$8</c:f>
              <c:numCache>
                <c:formatCode>General</c:formatCode>
                <c:ptCount val="1"/>
                <c:pt idx="0">
                  <c:v>12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53E-4115-A327-F532F3FF5B17}"/>
            </c:ext>
          </c:extLst>
        </c:ser>
        <c:ser>
          <c:idx val="3"/>
          <c:order val="3"/>
          <c:tx>
            <c:strRef>
              <c:f>Mapa_Riesgo!$B$9</c:f>
              <c:strCache>
                <c:ptCount val="1"/>
                <c:pt idx="0">
                  <c:v>Fraude interno o uso indebido de fondos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xVal>
            <c:numRef>
              <c:f>Mapa_Riesgo!$D$9</c:f>
              <c:numCache>
                <c:formatCode>General</c:formatCode>
                <c:ptCount val="1"/>
                <c:pt idx="0">
                  <c:v>5</c:v>
                </c:pt>
              </c:numCache>
            </c:numRef>
          </c:xVal>
          <c:yVal>
            <c:numRef>
              <c:f>Mapa_Riesgo!$C$9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bubbleSize>
            <c:numRef>
              <c:f>Mapa_Riesgo!$E$9</c:f>
              <c:numCache>
                <c:formatCode>General</c:formatCode>
                <c:ptCount val="1"/>
                <c:pt idx="0">
                  <c:v>10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53E-4115-A327-F532F3FF5B17}"/>
            </c:ext>
          </c:extLst>
        </c:ser>
        <c:ser>
          <c:idx val="4"/>
          <c:order val="4"/>
          <c:tx>
            <c:strRef>
              <c:f>Mapa_Riesgo!$B$10</c:f>
              <c:strCache>
                <c:ptCount val="1"/>
                <c:pt idx="0">
                  <c:v>Aprobación de créditos sin suficiente sustento o fuera de política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xVal>
            <c:numRef>
              <c:f>Mapa_Riesgo!$D$10</c:f>
              <c:numCache>
                <c:formatCode>General</c:formatCode>
                <c:ptCount val="1"/>
                <c:pt idx="0">
                  <c:v>5</c:v>
                </c:pt>
              </c:numCache>
            </c:numRef>
          </c:xVal>
          <c:yVal>
            <c:numRef>
              <c:f>Mapa_Riesgo!$C$10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bubbleSize>
            <c:numRef>
              <c:f>Mapa_Riesgo!$E$10</c:f>
              <c:numCache>
                <c:formatCode>General</c:formatCode>
                <c:ptCount val="1"/>
                <c:pt idx="0">
                  <c:v>15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53E-4115-A327-F532F3FF5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-274161440"/>
        <c:axId val="-274167968"/>
      </c:bubbleChart>
      <c:valAx>
        <c:axId val="-274161440"/>
        <c:scaling>
          <c:orientation val="minMax"/>
          <c:max val="6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274167968"/>
        <c:crosses val="autoZero"/>
        <c:crossBetween val="midCat"/>
      </c:valAx>
      <c:valAx>
        <c:axId val="-274167968"/>
        <c:scaling>
          <c:orientation val="minMax"/>
          <c:max val="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274161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1228725</xdr:colOff>
      <xdr:row>12</xdr:row>
      <xdr:rowOff>180975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pane ySplit="2" topLeftCell="A3" activePane="bottomLeft" state="frozen"/>
      <selection pane="bottomLeft" activeCell="D4" sqref="D4"/>
    </sheetView>
  </sheetViews>
  <sheetFormatPr baseColWidth="10" defaultColWidth="9.140625" defaultRowHeight="15" x14ac:dyDescent="0.25"/>
  <cols>
    <col min="1" max="1" width="42.85546875" customWidth="1"/>
    <col min="2" max="2" width="18" customWidth="1"/>
    <col min="3" max="3" width="3" customWidth="1"/>
    <col min="4" max="4" width="38" customWidth="1"/>
    <col min="5" max="8" width="18" customWidth="1"/>
  </cols>
  <sheetData>
    <row r="1" spans="1:8" ht="24.75" customHeight="1" x14ac:dyDescent="0.25">
      <c r="A1" s="47" t="s">
        <v>0</v>
      </c>
      <c r="B1" s="48"/>
      <c r="C1" s="48"/>
      <c r="D1" s="48"/>
      <c r="E1" s="48"/>
      <c r="F1" s="48"/>
      <c r="G1" s="48"/>
      <c r="H1" s="48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30" x14ac:dyDescent="0.25">
      <c r="A3" s="8" t="s">
        <v>1</v>
      </c>
      <c r="B3" s="1"/>
      <c r="C3" s="1"/>
      <c r="D3" s="9" t="s">
        <v>2</v>
      </c>
      <c r="E3" s="1"/>
      <c r="F3" s="1"/>
      <c r="G3" s="1"/>
      <c r="H3" s="1"/>
    </row>
    <row r="4" spans="1:8" ht="45" x14ac:dyDescent="0.25">
      <c r="A4" s="8" t="s">
        <v>3</v>
      </c>
      <c r="B4" s="1"/>
      <c r="C4" s="1"/>
      <c r="D4" s="10" t="s">
        <v>4</v>
      </c>
      <c r="E4" s="1"/>
      <c r="F4" s="1"/>
      <c r="G4" s="1"/>
      <c r="H4" s="1"/>
    </row>
    <row r="5" spans="1:8" ht="30" x14ac:dyDescent="0.25">
      <c r="A5" s="1"/>
      <c r="B5" s="1"/>
      <c r="C5" s="1"/>
      <c r="D5" s="10" t="s">
        <v>5</v>
      </c>
      <c r="E5" s="1"/>
      <c r="F5" s="1"/>
      <c r="G5" s="1"/>
      <c r="H5" s="1"/>
    </row>
    <row r="6" spans="1:8" ht="30" x14ac:dyDescent="0.25">
      <c r="A6" s="11" t="s">
        <v>6</v>
      </c>
      <c r="B6" s="1"/>
      <c r="C6" s="1"/>
      <c r="D6" s="10" t="s">
        <v>7</v>
      </c>
      <c r="E6" s="1"/>
      <c r="F6" s="1"/>
      <c r="G6" s="1"/>
      <c r="H6" s="1"/>
    </row>
    <row r="7" spans="1:8" ht="30" x14ac:dyDescent="0.25">
      <c r="A7" s="11" t="s">
        <v>8</v>
      </c>
      <c r="B7" s="1"/>
      <c r="C7" s="1"/>
      <c r="D7" s="10" t="s">
        <v>9</v>
      </c>
      <c r="E7" s="1"/>
      <c r="F7" s="1"/>
      <c r="G7" s="1"/>
      <c r="H7" s="1"/>
    </row>
    <row r="8" spans="1:8" ht="30" x14ac:dyDescent="0.25">
      <c r="A8" s="11" t="s">
        <v>10</v>
      </c>
      <c r="B8" s="1"/>
      <c r="C8" s="1"/>
      <c r="D8" s="10" t="s">
        <v>11</v>
      </c>
      <c r="E8" s="1"/>
      <c r="F8" s="1"/>
      <c r="G8" s="1"/>
      <c r="H8" s="1"/>
    </row>
    <row r="9" spans="1:8" x14ac:dyDescent="0.25">
      <c r="A9" s="11" t="s">
        <v>12</v>
      </c>
      <c r="B9" s="1"/>
      <c r="C9" s="1"/>
      <c r="D9" s="1"/>
      <c r="E9" s="1"/>
      <c r="F9" s="1"/>
      <c r="G9" s="1"/>
      <c r="H9" s="1"/>
    </row>
    <row r="10" spans="1:8" x14ac:dyDescent="0.25">
      <c r="A10" s="11" t="s">
        <v>13</v>
      </c>
      <c r="B10" s="1"/>
      <c r="C10" s="1"/>
      <c r="D10" s="1"/>
      <c r="E10" s="1"/>
      <c r="F10" s="1"/>
      <c r="G10" s="1"/>
      <c r="H10" s="1"/>
    </row>
    <row r="11" spans="1:8" ht="30" x14ac:dyDescent="0.25">
      <c r="A11" s="11" t="s">
        <v>14</v>
      </c>
      <c r="B11" s="1"/>
      <c r="C11" s="1"/>
      <c r="D11" s="1"/>
      <c r="E11" s="1"/>
      <c r="F11" s="1"/>
      <c r="G11" s="1"/>
      <c r="H11" s="1"/>
    </row>
    <row r="12" spans="1:8" ht="30" x14ac:dyDescent="0.25">
      <c r="A12" s="11" t="s">
        <v>15</v>
      </c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2" t="s">
        <v>16</v>
      </c>
      <c r="B14" s="12"/>
      <c r="C14" s="1"/>
      <c r="D14" s="1"/>
      <c r="E14" s="1"/>
      <c r="F14" s="1"/>
      <c r="G14" s="1"/>
      <c r="H14" s="1"/>
    </row>
    <row r="15" spans="1:8" x14ac:dyDescent="0.25">
      <c r="A15" s="13" t="s">
        <v>17</v>
      </c>
      <c r="B15" s="13" t="s">
        <v>18</v>
      </c>
      <c r="C15" s="1"/>
      <c r="D15" s="1"/>
      <c r="E15" s="1"/>
      <c r="F15" s="1"/>
      <c r="G15" s="1"/>
      <c r="H15" s="1"/>
    </row>
    <row r="16" spans="1:8" x14ac:dyDescent="0.25">
      <c r="A16" s="13">
        <v>1</v>
      </c>
      <c r="B16" s="13" t="s">
        <v>19</v>
      </c>
      <c r="C16" s="1"/>
      <c r="D16" s="1"/>
      <c r="E16" s="1"/>
      <c r="F16" s="1"/>
      <c r="G16" s="1"/>
      <c r="H16" s="1"/>
    </row>
    <row r="17" spans="1:8" x14ac:dyDescent="0.25">
      <c r="A17" s="13">
        <v>2</v>
      </c>
      <c r="B17" s="13" t="s">
        <v>20</v>
      </c>
      <c r="C17" s="1"/>
      <c r="D17" s="1"/>
      <c r="E17" s="1"/>
      <c r="F17" s="1"/>
      <c r="G17" s="1"/>
      <c r="H17" s="1"/>
    </row>
    <row r="18" spans="1:8" x14ac:dyDescent="0.25">
      <c r="A18" s="13">
        <v>3</v>
      </c>
      <c r="B18" s="13" t="s">
        <v>21</v>
      </c>
      <c r="C18" s="1"/>
      <c r="D18" s="1"/>
      <c r="E18" s="1"/>
      <c r="F18" s="1"/>
      <c r="G18" s="1"/>
      <c r="H18" s="1"/>
    </row>
    <row r="19" spans="1:8" x14ac:dyDescent="0.25">
      <c r="A19" s="13">
        <v>4</v>
      </c>
      <c r="B19" s="13" t="s">
        <v>22</v>
      </c>
      <c r="C19" s="1"/>
      <c r="D19" s="1"/>
      <c r="E19" s="1"/>
      <c r="F19" s="1"/>
      <c r="G19" s="1"/>
      <c r="H19" s="1"/>
    </row>
    <row r="20" spans="1:8" x14ac:dyDescent="0.25">
      <c r="A20" s="13">
        <v>5</v>
      </c>
      <c r="B20" s="13" t="s">
        <v>23</v>
      </c>
      <c r="C20" s="1"/>
      <c r="D20" s="1"/>
      <c r="E20" s="1"/>
      <c r="F20" s="1"/>
      <c r="G20" s="1"/>
      <c r="H20" s="1"/>
    </row>
  </sheetData>
  <mergeCells count="1">
    <mergeCell ref="A1:H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pane ySplit="4" topLeftCell="A7" activePane="bottomLeft" state="frozen"/>
      <selection pane="bottomLeft" activeCell="B6" sqref="B6"/>
    </sheetView>
  </sheetViews>
  <sheetFormatPr baseColWidth="10" defaultColWidth="9.140625" defaultRowHeight="15" x14ac:dyDescent="0.25"/>
  <cols>
    <col min="1" max="1" width="8" customWidth="1"/>
    <col min="2" max="2" width="28" customWidth="1"/>
    <col min="3" max="3" width="12" customWidth="1"/>
    <col min="4" max="5" width="10" customWidth="1"/>
    <col min="6" max="6" width="14" customWidth="1"/>
    <col min="7" max="12" width="8" customWidth="1"/>
  </cols>
  <sheetData>
    <row r="1" spans="1:12" ht="34.5" customHeight="1" x14ac:dyDescent="0.25">
      <c r="A1" s="47" t="s">
        <v>84</v>
      </c>
      <c r="B1" s="48"/>
      <c r="C1" s="48"/>
      <c r="D1" s="48"/>
      <c r="E1" s="48"/>
      <c r="F1" s="48"/>
      <c r="G1" s="48"/>
      <c r="H1" s="48"/>
      <c r="I1" s="48"/>
      <c r="J1" s="48"/>
      <c r="K1" s="1"/>
      <c r="L1" s="1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49" t="s">
        <v>85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30" x14ac:dyDescent="0.25">
      <c r="A5" s="16" t="s">
        <v>54</v>
      </c>
      <c r="B5" s="16" t="s">
        <v>86</v>
      </c>
      <c r="C5" s="16" t="s">
        <v>87</v>
      </c>
      <c r="D5" s="16" t="s">
        <v>88</v>
      </c>
      <c r="E5" s="16" t="s">
        <v>89</v>
      </c>
      <c r="F5" s="16" t="s">
        <v>393</v>
      </c>
      <c r="G5" s="6" t="s">
        <v>88</v>
      </c>
      <c r="H5" s="22"/>
      <c r="I5" s="6"/>
      <c r="J5" s="6"/>
      <c r="K5" s="6"/>
      <c r="L5" s="6"/>
    </row>
    <row r="6" spans="1:12" ht="30" x14ac:dyDescent="0.25">
      <c r="A6" s="6">
        <f>Evaluacion!A6</f>
        <v>1</v>
      </c>
      <c r="B6" s="26" t="str">
        <f>Evaluacion!B6</f>
        <v>Aumento de mora en cartera de consumo</v>
      </c>
      <c r="C6" s="6">
        <f>Evaluacion!D6</f>
        <v>4</v>
      </c>
      <c r="D6" s="6">
        <f>Evaluacion!E6</f>
        <v>5</v>
      </c>
      <c r="E6" s="6">
        <f>Evaluacion!F6</f>
        <v>20</v>
      </c>
      <c r="F6" s="6" t="str">
        <f>Evaluacion!G6</f>
        <v>Crítico</v>
      </c>
      <c r="G6" s="6" t="s">
        <v>90</v>
      </c>
      <c r="H6" s="29">
        <f t="shared" ref="H6:L10" si="0">+COUNTIFS($C$6:$C$10,H$11,$D$6:$D$10,$G6)</f>
        <v>0</v>
      </c>
      <c r="I6" s="30">
        <f>+COUNTIFS($C$6:$C$10,I$11,$D$6:$D$10,$G6)</f>
        <v>1</v>
      </c>
      <c r="J6" s="31">
        <f>+COUNTIFS($C$6:$C$10,J$11,$D$6:$D$10,$G6)</f>
        <v>1</v>
      </c>
      <c r="K6" s="31">
        <f t="shared" ref="K6:L8" si="1">+COUNTIFS($C$6:$C$10,K$11,$D$6:$D$10,$G6)</f>
        <v>1</v>
      </c>
      <c r="L6" s="31">
        <f t="shared" si="1"/>
        <v>0</v>
      </c>
    </row>
    <row r="7" spans="1:12" ht="30" x14ac:dyDescent="0.25">
      <c r="A7" s="6">
        <f>Evaluacion!A7</f>
        <v>2</v>
      </c>
      <c r="B7" s="26" t="str">
        <f>Evaluacion!B7</f>
        <v>Sobreendeudamiento de socios</v>
      </c>
      <c r="C7" s="6">
        <f>Evaluacion!D7</f>
        <v>4</v>
      </c>
      <c r="D7" s="6">
        <f>Evaluacion!E7</f>
        <v>4</v>
      </c>
      <c r="E7" s="6">
        <f>Evaluacion!F7</f>
        <v>16</v>
      </c>
      <c r="F7" s="6" t="str">
        <f>Evaluacion!G7</f>
        <v>Crítico</v>
      </c>
      <c r="G7" s="6" t="s">
        <v>91</v>
      </c>
      <c r="H7" s="29">
        <f t="shared" si="0"/>
        <v>0</v>
      </c>
      <c r="I7" s="30">
        <f t="shared" si="0"/>
        <v>0</v>
      </c>
      <c r="J7" s="31">
        <f t="shared" si="0"/>
        <v>1</v>
      </c>
      <c r="K7" s="31">
        <f t="shared" si="1"/>
        <v>1</v>
      </c>
      <c r="L7" s="31">
        <f t="shared" si="1"/>
        <v>0</v>
      </c>
    </row>
    <row r="8" spans="1:12" ht="45" x14ac:dyDescent="0.25">
      <c r="A8" s="6">
        <f>Evaluacion!A8</f>
        <v>3</v>
      </c>
      <c r="B8" s="26" t="str">
        <f>Evaluacion!B8</f>
        <v>Caída del sistema o interrupción de servicios tecnológicos</v>
      </c>
      <c r="C8" s="6">
        <f>Evaluacion!D8</f>
        <v>3</v>
      </c>
      <c r="D8" s="6">
        <f>Evaluacion!E8</f>
        <v>4</v>
      </c>
      <c r="E8" s="6">
        <f>Evaluacion!F8</f>
        <v>12</v>
      </c>
      <c r="F8" s="6" t="str">
        <f>Evaluacion!G8</f>
        <v>Alto</v>
      </c>
      <c r="G8" s="6" t="s">
        <v>92</v>
      </c>
      <c r="H8" s="29">
        <f t="shared" si="0"/>
        <v>0</v>
      </c>
      <c r="I8" s="30">
        <f t="shared" si="0"/>
        <v>0</v>
      </c>
      <c r="J8" s="30">
        <f>+COUNTIFS($C$6:$C$10,J$11,$D$6:$D$10,$G8)</f>
        <v>0</v>
      </c>
      <c r="K8" s="31">
        <f t="shared" si="1"/>
        <v>0</v>
      </c>
      <c r="L8" s="31">
        <f t="shared" si="1"/>
        <v>0</v>
      </c>
    </row>
    <row r="9" spans="1:12" ht="30" x14ac:dyDescent="0.25">
      <c r="A9" s="6">
        <f>Evaluacion!A9</f>
        <v>4</v>
      </c>
      <c r="B9" s="26" t="str">
        <f>Evaluacion!B9</f>
        <v>Fraude interno o uso indebido de fondos</v>
      </c>
      <c r="C9" s="6">
        <f>Evaluacion!D9</f>
        <v>2</v>
      </c>
      <c r="D9" s="6">
        <f>Evaluacion!E9</f>
        <v>5</v>
      </c>
      <c r="E9" s="6">
        <f>Evaluacion!F9</f>
        <v>10</v>
      </c>
      <c r="F9" s="6" t="str">
        <f>Evaluacion!G9</f>
        <v>Medio</v>
      </c>
      <c r="G9" s="6" t="s">
        <v>93</v>
      </c>
      <c r="H9" s="29">
        <f t="shared" si="0"/>
        <v>0</v>
      </c>
      <c r="I9" s="29">
        <f t="shared" si="0"/>
        <v>0</v>
      </c>
      <c r="J9" s="30">
        <f t="shared" si="0"/>
        <v>0</v>
      </c>
      <c r="K9" s="30">
        <f t="shared" si="0"/>
        <v>0</v>
      </c>
      <c r="L9" s="30">
        <f t="shared" si="0"/>
        <v>0</v>
      </c>
    </row>
    <row r="10" spans="1:12" ht="45" x14ac:dyDescent="0.25">
      <c r="A10" s="6">
        <f>Evaluacion!A10</f>
        <v>5</v>
      </c>
      <c r="B10" s="26" t="str">
        <f>Evaluacion!B10</f>
        <v>Aprobación de créditos sin suficiente sustento o fuera de política</v>
      </c>
      <c r="C10" s="6">
        <f>Evaluacion!D10</f>
        <v>3</v>
      </c>
      <c r="D10" s="6">
        <f>Evaluacion!E10</f>
        <v>5</v>
      </c>
      <c r="E10" s="6">
        <f>Evaluacion!F10</f>
        <v>15</v>
      </c>
      <c r="F10" s="6" t="str">
        <f>Evaluacion!G10</f>
        <v>Alto</v>
      </c>
      <c r="G10" s="6" t="s">
        <v>94</v>
      </c>
      <c r="H10" s="29">
        <f>+COUNTIFS($C$6:$C$10,H$11,$D$6:$D$10,$G10)</f>
        <v>0</v>
      </c>
      <c r="I10" s="29">
        <f t="shared" si="0"/>
        <v>0</v>
      </c>
      <c r="J10" s="29">
        <f t="shared" si="0"/>
        <v>0</v>
      </c>
      <c r="K10" s="29">
        <f t="shared" si="0"/>
        <v>0</v>
      </c>
      <c r="L10" s="29">
        <f t="shared" si="0"/>
        <v>0</v>
      </c>
    </row>
    <row r="11" spans="1:12" x14ac:dyDescent="0.25">
      <c r="G11" s="6" t="s">
        <v>95</v>
      </c>
      <c r="H11" s="6">
        <v>1</v>
      </c>
      <c r="I11" s="6">
        <v>2</v>
      </c>
      <c r="J11" s="6">
        <v>3</v>
      </c>
      <c r="K11" s="6">
        <v>4</v>
      </c>
      <c r="L11" s="6">
        <v>5</v>
      </c>
    </row>
    <row r="12" spans="1:12" x14ac:dyDescent="0.25">
      <c r="G12" s="1"/>
      <c r="H12" s="1"/>
      <c r="I12" s="1"/>
      <c r="J12" s="1"/>
      <c r="K12" s="1"/>
      <c r="L12" s="1"/>
    </row>
    <row r="13" spans="1:12" x14ac:dyDescent="0.25">
      <c r="G13" s="1"/>
      <c r="H13" s="1"/>
      <c r="I13" s="1"/>
      <c r="J13" s="1"/>
      <c r="K13" s="1"/>
      <c r="L13" s="1"/>
    </row>
    <row r="14" spans="1:12" x14ac:dyDescent="0.25">
      <c r="G14" s="1"/>
      <c r="H14" s="1"/>
      <c r="I14" s="1"/>
      <c r="J14" s="1"/>
      <c r="K14" s="1"/>
      <c r="L14" s="1"/>
    </row>
    <row r="15" spans="1:12" x14ac:dyDescent="0.25">
      <c r="G15" s="1"/>
      <c r="H15" s="1"/>
      <c r="I15" s="1"/>
      <c r="J15" s="1"/>
      <c r="K15" s="1"/>
      <c r="L15" s="1"/>
    </row>
    <row r="16" spans="1:12" x14ac:dyDescent="0.25">
      <c r="G16" s="1"/>
      <c r="H16" s="1"/>
      <c r="I16" s="1"/>
      <c r="J16" s="1"/>
      <c r="K16" s="1"/>
      <c r="L16" s="1"/>
    </row>
    <row r="17" spans="7:12" x14ac:dyDescent="0.25">
      <c r="G17" s="1"/>
      <c r="H17" s="1"/>
      <c r="I17" s="1"/>
      <c r="J17" s="1"/>
      <c r="K17" s="1"/>
      <c r="L17" s="1"/>
    </row>
    <row r="18" spans="7:12" x14ac:dyDescent="0.25">
      <c r="G18" s="1"/>
      <c r="H18" s="1"/>
      <c r="I18" s="1"/>
      <c r="J18" s="1"/>
      <c r="K18" s="1"/>
      <c r="L18" s="1"/>
    </row>
    <row r="19" spans="7:12" x14ac:dyDescent="0.25">
      <c r="G19" s="1"/>
      <c r="H19" s="1"/>
      <c r="I19" s="1"/>
      <c r="J19" s="1"/>
      <c r="K19" s="1"/>
      <c r="L19" s="1"/>
    </row>
    <row r="20" spans="7:12" x14ac:dyDescent="0.25">
      <c r="G20" s="1"/>
      <c r="H20" s="1"/>
      <c r="I20" s="1"/>
      <c r="J20" s="1"/>
      <c r="K20" s="1"/>
      <c r="L20" s="1"/>
    </row>
  </sheetData>
  <mergeCells count="2">
    <mergeCell ref="A1:J1"/>
    <mergeCell ref="A3:L3"/>
  </mergeCells>
  <conditionalFormatting sqref="F6:F10">
    <cfRule type="cellIs" dxfId="6" priority="1" operator="equal">
      <formula>"Crítico"</formula>
    </cfRule>
    <cfRule type="cellIs" dxfId="5" priority="2" operator="equal">
      <formula>"Alto"</formula>
    </cfRule>
    <cfRule type="cellIs" dxfId="4" priority="3" operator="equal">
      <formula>"Medio"</formula>
    </cfRule>
    <cfRule type="cellIs" dxfId="3" priority="4" operator="equal">
      <formula>"Bajo"</formula>
    </cfRule>
  </conditionalFormatting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pane ySplit="4" topLeftCell="A5" activePane="bottomLeft" state="frozen"/>
      <selection pane="bottomLeft" activeCell="E15" sqref="E15"/>
    </sheetView>
  </sheetViews>
  <sheetFormatPr baseColWidth="10" defaultColWidth="9.140625" defaultRowHeight="15" x14ac:dyDescent="0.25"/>
  <cols>
    <col min="1" max="1" width="8" customWidth="1"/>
    <col min="2" max="2" width="59.42578125" bestFit="1" customWidth="1"/>
    <col min="3" max="3" width="20" customWidth="1"/>
    <col min="4" max="4" width="38.140625" bestFit="1" customWidth="1"/>
    <col min="5" max="5" width="21.28515625" customWidth="1"/>
    <col min="6" max="6" width="42.42578125" customWidth="1"/>
    <col min="7" max="7" width="21.85546875" customWidth="1"/>
    <col min="8" max="9" width="20" customWidth="1"/>
    <col min="10" max="10" width="25.7109375" customWidth="1"/>
    <col min="11" max="11" width="36.85546875" customWidth="1"/>
    <col min="12" max="12" width="23.140625" customWidth="1"/>
  </cols>
  <sheetData>
    <row r="1" spans="1:12" ht="27.75" customHeight="1" x14ac:dyDescent="0.25">
      <c r="A1" s="50" t="s">
        <v>96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2" x14ac:dyDescent="0.25">
      <c r="A3" s="49" t="s">
        <v>97</v>
      </c>
      <c r="B3" s="49"/>
      <c r="C3" s="49"/>
      <c r="D3" s="49"/>
      <c r="E3" s="49"/>
      <c r="F3" s="49"/>
      <c r="G3" s="49"/>
      <c r="H3" s="49"/>
      <c r="I3" s="49"/>
      <c r="J3" s="49"/>
    </row>
    <row r="4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6" spans="1:12" x14ac:dyDescent="0.25">
      <c r="A6" s="16" t="s">
        <v>54</v>
      </c>
      <c r="B6" s="16" t="s">
        <v>98</v>
      </c>
      <c r="C6" s="16" t="s">
        <v>394</v>
      </c>
      <c r="D6" s="16" t="s">
        <v>395</v>
      </c>
      <c r="E6" s="16" t="s">
        <v>396</v>
      </c>
      <c r="F6" s="16" t="s">
        <v>99</v>
      </c>
      <c r="G6" s="16" t="s">
        <v>61</v>
      </c>
      <c r="H6" s="16" t="s">
        <v>100</v>
      </c>
      <c r="I6" s="16" t="s">
        <v>397</v>
      </c>
      <c r="J6" s="16" t="s">
        <v>101</v>
      </c>
      <c r="K6" s="16" t="s">
        <v>102</v>
      </c>
      <c r="L6" s="16" t="s">
        <v>62</v>
      </c>
    </row>
    <row r="7" spans="1:12" ht="30" x14ac:dyDescent="0.25">
      <c r="A7" s="21">
        <v>1</v>
      </c>
      <c r="B7" s="26" t="str">
        <f>+INDEX(Evaluacion!$B$6:$B$10,MATCH(Mitigacion!A7,Evaluacion!$I$6:$I$10,0))</f>
        <v>Aumento de mora en cartera de consumo</v>
      </c>
      <c r="C7" s="22" t="str">
        <f>+INDEX(Evaluacion!$G$6:$G$10,MATCH(Mitigacion!B7,Evaluacion!$B$6:$B$10,0))</f>
        <v>Crítico</v>
      </c>
      <c r="D7" s="35" t="str">
        <f>+INDEX(KRIs!$C$6:$C$10,MATCH(Mitigacion!B7,KRIs!$B$6:$B$10,0))</f>
        <v>PAR 30 cartera de consumo</v>
      </c>
      <c r="E7" s="32"/>
      <c r="F7" s="7" t="s">
        <v>435</v>
      </c>
      <c r="G7" s="6" t="str">
        <f>+INDEX('Libreria mitigacion'!$D$2:$D$31,MATCH(Mitigacion!F7,'Libreria mitigacion'!$C$2:$C$31,0))</f>
        <v>Encargado de operaciones</v>
      </c>
      <c r="H7" s="32"/>
      <c r="I7" s="34" t="s">
        <v>459</v>
      </c>
      <c r="J7" s="32"/>
      <c r="K7" s="7" t="str">
        <f>+INDEX('Libreria mitigacion'!$E$2:$E$31,MATCH(Mitigacion!F7,'Libreria mitigacion'!$C$2:$C$31,0))</f>
        <v>Menor exposición a fraude y uso indebido de fondos</v>
      </c>
      <c r="L7" s="32"/>
    </row>
    <row r="8" spans="1:12" ht="30" x14ac:dyDescent="0.25">
      <c r="A8" s="21">
        <v>2</v>
      </c>
      <c r="B8" s="26" t="str">
        <f>+INDEX(Evaluacion!$B$6:$B$10,MATCH(Mitigacion!A8,Evaluacion!$I$6:$I$10,0))</f>
        <v>Sobreendeudamiento de socios</v>
      </c>
      <c r="C8" s="22" t="str">
        <f>+INDEX(Evaluacion!$G$6:$G$10,MATCH(Mitigacion!B8,Evaluacion!$B$6:$B$10,0))</f>
        <v>Crítico</v>
      </c>
      <c r="D8" s="35" t="str">
        <f>+INDEX(KRIs!$C$6:$C$10,MATCH(Mitigacion!B8,KRIs!$B$6:$B$10,0))</f>
        <v>Créditos con endeudamiento no validado</v>
      </c>
      <c r="E8" s="32"/>
      <c r="F8" s="7" t="s">
        <v>403</v>
      </c>
      <c r="G8" s="6" t="str">
        <f>+INDEX('Libreria mitigacion'!$D$2:$D$31,MATCH(Mitigacion!F8,'Libreria mitigacion'!$C$2:$C$31,0))</f>
        <v>Analista de crédito</v>
      </c>
      <c r="H8" s="32"/>
      <c r="I8" s="34" t="s">
        <v>459</v>
      </c>
      <c r="J8" s="32"/>
      <c r="K8" s="7" t="str">
        <f>+INDEX('Libreria mitigacion'!$E$2:$E$31,MATCH(Mitigacion!F8,'Libreria mitigacion'!$C$2:$C$31,0))</f>
        <v>Menor aprobación de créditos a socios con capacidad limitada</v>
      </c>
      <c r="L8" s="32"/>
    </row>
    <row r="9" spans="1:12" ht="30" x14ac:dyDescent="0.25">
      <c r="A9" s="21">
        <v>3</v>
      </c>
      <c r="B9" s="26" t="str">
        <f>+INDEX(Evaluacion!$B$6:$B$10,MATCH(Mitigacion!A9,Evaluacion!$I$6:$I$10,0))</f>
        <v>Aprobación de créditos sin suficiente sustento o fuera de política</v>
      </c>
      <c r="C9" s="22" t="str">
        <f>+INDEX(Evaluacion!$G$6:$G$10,MATCH(Mitigacion!B9,Evaluacion!$B$6:$B$10,0))</f>
        <v>Alto</v>
      </c>
      <c r="D9" s="35" t="str">
        <f>+INDEX(KRIs!$C$6:$C$10,MATCH(Mitigacion!B9,KRIs!$B$6:$B$10,0))</f>
        <v>Expedientes incompletos aprobados</v>
      </c>
      <c r="E9" s="32"/>
      <c r="F9" s="7" t="s">
        <v>399</v>
      </c>
      <c r="G9" s="6" t="str">
        <f>+INDEX('Libreria mitigacion'!$D$2:$D$31,MATCH(Mitigacion!F9,'Libreria mitigacion'!$C$2:$C$31,0))</f>
        <v>Gerencia de crédito</v>
      </c>
      <c r="H9" s="32"/>
      <c r="I9" s="34" t="s">
        <v>459</v>
      </c>
      <c r="J9" s="32"/>
      <c r="K9" s="7" t="str">
        <f>+INDEX('Libreria mitigacion'!$E$2:$E$31,MATCH(Mitigacion!F9,'Libreria mitigacion'!$C$2:$C$31,0))</f>
        <v>Menor ingreso de créditos con alto riesgo de incumplimiento</v>
      </c>
      <c r="L9" s="32"/>
    </row>
    <row r="10" spans="1:12" ht="30" x14ac:dyDescent="0.25">
      <c r="A10" s="21">
        <v>4</v>
      </c>
      <c r="B10" s="26" t="str">
        <f>+INDEX(Evaluacion!$B$6:$B$10,MATCH(Mitigacion!A10,Evaluacion!$I$6:$I$10,0))</f>
        <v>Caída del sistema o interrupción de servicios tecnológicos</v>
      </c>
      <c r="C10" s="22" t="str">
        <f>+INDEX(Evaluacion!$G$6:$G$10,MATCH(Mitigacion!B10,Evaluacion!$B$6:$B$10,0))</f>
        <v>Alto</v>
      </c>
      <c r="D10" s="35" t="str">
        <f>+INDEX(KRIs!$C$6:$C$10,MATCH(Mitigacion!B10,KRIs!$B$6:$B$10,0))</f>
        <v>Tiempo promedio de recuperación</v>
      </c>
      <c r="E10" s="32"/>
      <c r="F10" s="7" t="s">
        <v>439</v>
      </c>
      <c r="G10" s="6" t="str">
        <f>+INDEX('Libreria mitigacion'!$D$2:$D$31,MATCH(Mitigacion!F10,'Libreria mitigacion'!$C$2:$C$31,0))</f>
        <v>Encargado de tecnología</v>
      </c>
      <c r="H10" s="32"/>
      <c r="I10" s="34" t="s">
        <v>459</v>
      </c>
      <c r="J10" s="32"/>
      <c r="K10" s="7" t="str">
        <f>+INDEX('Libreria mitigacion'!$E$2:$E$31,MATCH(Mitigacion!F10,'Libreria mitigacion'!$C$2:$C$31,0))</f>
        <v>Menor tiempo de interrupción y mejor continuidad operativa</v>
      </c>
      <c r="L10" s="32"/>
    </row>
    <row r="11" spans="1:12" ht="45" x14ac:dyDescent="0.25">
      <c r="A11" s="21">
        <v>5</v>
      </c>
      <c r="B11" s="26" t="str">
        <f>+INDEX(Evaluacion!$B$6:$B$10,MATCH(Mitigacion!A11,Evaluacion!$I$6:$I$10,0))</f>
        <v>Fraude interno o uso indebido de fondos</v>
      </c>
      <c r="C11" s="22" t="str">
        <f>+INDEX(Evaluacion!$G$6:$G$10,MATCH(Mitigacion!B11,Evaluacion!$B$6:$B$10,0))</f>
        <v>Medio</v>
      </c>
      <c r="D11" s="35" t="str">
        <f>+INDEX(KRIs!$C$6:$C$10,MATCH(Mitigacion!B11,KRIs!$B$6:$B$10,0))</f>
        <v>Incidentes de fraude detectados</v>
      </c>
      <c r="E11" s="32"/>
      <c r="F11" s="7" t="s">
        <v>413</v>
      </c>
      <c r="G11" s="6" t="str">
        <f>+INDEX('Libreria mitigacion'!$D$2:$D$31,MATCH(Mitigacion!F11,'Libreria mitigacion'!$C$2:$C$31,0))</f>
        <v>Comité de crédito</v>
      </c>
      <c r="H11" s="32"/>
      <c r="I11" s="34" t="s">
        <v>459</v>
      </c>
      <c r="J11" s="32"/>
      <c r="K11" s="7" t="str">
        <f>+INDEX('Libreria mitigacion'!$E$2:$E$31,MATCH(Mitigacion!F11,'Libreria mitigacion'!$C$2:$C$31,0))</f>
        <v>Menor cantidad de excepciones injustificadas y mayor disciplina de aprobación</v>
      </c>
      <c r="L11" s="32"/>
    </row>
  </sheetData>
  <mergeCells count="2">
    <mergeCell ref="A3:J3"/>
    <mergeCell ref="A1:L1"/>
  </mergeCells>
  <dataValidations count="1">
    <dataValidation type="list" allowBlank="1" showInputMessage="1" showErrorMessage="1" sqref="I7:I11">
      <formula1>"No iniciado,En proceso,Completado,Detenido,Cancelado"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'Libreria mitigacion'!$G$2:$G$3</xm:f>
          </x14:formula1>
          <xm:sqref>F7</xm:sqref>
        </x14:dataValidation>
        <x14:dataValidation type="list" allowBlank="1" showInputMessage="1" showErrorMessage="1">
          <x14:formula1>
            <xm:f>'Libreria mitigacion'!$H$2:$H$3</xm:f>
          </x14:formula1>
          <xm:sqref>F8</xm:sqref>
        </x14:dataValidation>
        <x14:dataValidation type="list" allowBlank="1" showInputMessage="1" showErrorMessage="1">
          <x14:formula1>
            <xm:f>'Libreria mitigacion'!$I$2:$I$3</xm:f>
          </x14:formula1>
          <xm:sqref>F9</xm:sqref>
        </x14:dataValidation>
        <x14:dataValidation type="list" allowBlank="1" showInputMessage="1" showErrorMessage="1">
          <x14:formula1>
            <xm:f>'Libreria mitigacion'!$J$2:$J$3</xm:f>
          </x14:formula1>
          <xm:sqref>F10</xm:sqref>
        </x14:dataValidation>
        <x14:dataValidation type="list" allowBlank="1" showInputMessage="1" showErrorMessage="1">
          <x14:formula1>
            <xm:f>'Libreria mitigacion'!$K$2:$K$3</xm:f>
          </x14:formula1>
          <xm:sqref>F11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opLeftCell="A15" workbookViewId="0">
      <selection activeCell="H6" sqref="H6"/>
    </sheetView>
  </sheetViews>
  <sheetFormatPr baseColWidth="10" defaultColWidth="23.28515625" defaultRowHeight="15" x14ac:dyDescent="0.25"/>
  <cols>
    <col min="1" max="1" width="9.140625" style="21" bestFit="1" customWidth="1"/>
    <col min="2" max="2" width="48.7109375" style="21" bestFit="1" customWidth="1"/>
    <col min="3" max="3" width="49.28515625" style="21" bestFit="1" customWidth="1"/>
    <col min="4" max="4" width="38.42578125" style="21" bestFit="1" customWidth="1"/>
    <col min="5" max="5" width="48.5703125" style="21" bestFit="1" customWidth="1"/>
    <col min="6" max="6" width="49.42578125" style="21" customWidth="1"/>
    <col min="7" max="16384" width="23.28515625" style="21"/>
  </cols>
  <sheetData>
    <row r="1" spans="1:11" x14ac:dyDescent="0.25">
      <c r="A1" s="14" t="s">
        <v>211</v>
      </c>
      <c r="B1" s="14" t="s">
        <v>98</v>
      </c>
      <c r="C1" s="14" t="s">
        <v>99</v>
      </c>
      <c r="D1" s="14" t="s">
        <v>398</v>
      </c>
      <c r="E1" s="14" t="s">
        <v>102</v>
      </c>
      <c r="G1" s="21">
        <v>1</v>
      </c>
      <c r="H1" s="21">
        <v>2</v>
      </c>
      <c r="I1" s="21">
        <v>3</v>
      </c>
      <c r="J1" s="21">
        <v>4</v>
      </c>
      <c r="K1" s="21">
        <v>5</v>
      </c>
    </row>
    <row r="2" spans="1:11" ht="30" x14ac:dyDescent="0.25">
      <c r="A2" s="6">
        <v>1</v>
      </c>
      <c r="B2" s="6" t="s">
        <v>63</v>
      </c>
      <c r="C2" s="6" t="s">
        <v>399</v>
      </c>
      <c r="D2" s="6" t="s">
        <v>242</v>
      </c>
      <c r="E2" s="6" t="s">
        <v>400</v>
      </c>
      <c r="G2" s="20" t="str" cm="1">
        <f t="array" ref="G2:G3">+_xlfn._xlws.FILTER(C:C,B:B=Mitigacion!B7)</f>
        <v>Revisar criterios de originación y reforzar validación de capacidad de pago</v>
      </c>
      <c r="H2" s="20" t="str" cm="1">
        <f t="array" ref="H2:H3">+_xlfn._xlws.FILTER(C:C,B:B=Mitigacion!B8)</f>
        <v>Reforzar validación de otras deudas y carga financiera del socio antes de aprobar</v>
      </c>
      <c r="I2" s="20" t="str" cm="1">
        <f t="array" ref="I2:I3">+_xlfn._xlws.FILTER(C:C,B:B=Mitigacion!B9)</f>
        <v>Aplicar revisión obligatoria de expedientes antes de aprobación final</v>
      </c>
      <c r="J2" s="20" t="str" cm="1">
        <f t="array" ref="J2:J3">+_xlfn._xlws.FILTER(C:C,B:B=Mitigacion!B10)</f>
        <v>Reforzar respaldos y plan de contingencia para servicios críticos</v>
      </c>
      <c r="K2" s="20" t="str" cm="1">
        <f t="array" ref="K2:K3">+_xlfn._xlws.FILTER(C:C,B:B=Mitigacion!B11)</f>
        <v>Fortalecer segregación de funciones y autorizaciones en procesos sensibles</v>
      </c>
    </row>
    <row r="3" spans="1:11" ht="30" x14ac:dyDescent="0.25">
      <c r="A3" s="6">
        <v>1</v>
      </c>
      <c r="B3" s="6" t="s">
        <v>63</v>
      </c>
      <c r="C3" s="6" t="s">
        <v>401</v>
      </c>
      <c r="D3" s="6" t="s">
        <v>243</v>
      </c>
      <c r="E3" s="6" t="s">
        <v>402</v>
      </c>
      <c r="G3" s="20" t="str">
        <v>Fortalecer seguimiento temprano a créditos con atraso inicial</v>
      </c>
      <c r="H3" s="20" t="str">
        <v>Ajustar políticas o criterios internos de cuota/ingreso máximo aceptable</v>
      </c>
      <c r="I3" s="20" t="str">
        <v>Controlar y documentar excepciones de crédito con aprobación superior</v>
      </c>
      <c r="J3" s="20" t="str">
        <v>Definir tiempos de respuesta y recuperación para incidentes tecnológicos</v>
      </c>
      <c r="K3" s="20" t="str">
        <v>Realizar arqueos y revisiones sorpresivas sobre caja y manejo de fondos</v>
      </c>
    </row>
    <row r="4" spans="1:11" ht="30" x14ac:dyDescent="0.25">
      <c r="A4" s="6">
        <v>2</v>
      </c>
      <c r="B4" s="6" t="s">
        <v>157</v>
      </c>
      <c r="C4" s="6" t="s">
        <v>403</v>
      </c>
      <c r="D4" s="6" t="s">
        <v>245</v>
      </c>
      <c r="E4" s="6" t="s">
        <v>404</v>
      </c>
    </row>
    <row r="5" spans="1:11" ht="30" x14ac:dyDescent="0.25">
      <c r="A5" s="6">
        <v>2</v>
      </c>
      <c r="B5" s="6" t="s">
        <v>157</v>
      </c>
      <c r="C5" s="6" t="s">
        <v>405</v>
      </c>
      <c r="D5" s="6" t="s">
        <v>242</v>
      </c>
      <c r="E5" s="6" t="s">
        <v>406</v>
      </c>
    </row>
    <row r="6" spans="1:11" ht="30" x14ac:dyDescent="0.25">
      <c r="A6" s="6">
        <v>3</v>
      </c>
      <c r="B6" s="6" t="s">
        <v>160</v>
      </c>
      <c r="C6" s="6" t="s">
        <v>407</v>
      </c>
      <c r="D6" s="6" t="s">
        <v>242</v>
      </c>
      <c r="E6" s="6" t="s">
        <v>408</v>
      </c>
    </row>
    <row r="7" spans="1:11" ht="30" x14ac:dyDescent="0.25">
      <c r="A7" s="6">
        <v>3</v>
      </c>
      <c r="B7" s="6" t="s">
        <v>160</v>
      </c>
      <c r="C7" s="6" t="s">
        <v>409</v>
      </c>
      <c r="D7" s="6" t="s">
        <v>244</v>
      </c>
      <c r="E7" s="6" t="s">
        <v>410</v>
      </c>
    </row>
    <row r="8" spans="1:11" ht="30" x14ac:dyDescent="0.25">
      <c r="A8" s="6">
        <v>4</v>
      </c>
      <c r="B8" s="6" t="s">
        <v>163</v>
      </c>
      <c r="C8" s="6" t="s">
        <v>411</v>
      </c>
      <c r="D8" s="6" t="s">
        <v>242</v>
      </c>
      <c r="E8" s="6" t="s">
        <v>412</v>
      </c>
    </row>
    <row r="9" spans="1:11" ht="30" x14ac:dyDescent="0.25">
      <c r="A9" s="6">
        <v>4</v>
      </c>
      <c r="B9" s="6" t="s">
        <v>163</v>
      </c>
      <c r="C9" s="6" t="s">
        <v>413</v>
      </c>
      <c r="D9" s="6" t="s">
        <v>244</v>
      </c>
      <c r="E9" s="6" t="s">
        <v>414</v>
      </c>
    </row>
    <row r="10" spans="1:11" ht="30" x14ac:dyDescent="0.25">
      <c r="A10" s="6">
        <v>5</v>
      </c>
      <c r="B10" s="6" t="s">
        <v>168</v>
      </c>
      <c r="C10" s="6" t="s">
        <v>415</v>
      </c>
      <c r="D10" s="6" t="s">
        <v>248</v>
      </c>
      <c r="E10" s="6" t="s">
        <v>416</v>
      </c>
    </row>
    <row r="11" spans="1:11" ht="30" x14ac:dyDescent="0.25">
      <c r="A11" s="6">
        <v>5</v>
      </c>
      <c r="B11" s="6" t="s">
        <v>168</v>
      </c>
      <c r="C11" s="6" t="s">
        <v>417</v>
      </c>
      <c r="D11" s="6" t="s">
        <v>249</v>
      </c>
      <c r="E11" s="6" t="s">
        <v>418</v>
      </c>
    </row>
    <row r="12" spans="1:11" ht="30" x14ac:dyDescent="0.25">
      <c r="A12" s="6">
        <v>6</v>
      </c>
      <c r="B12" s="6" t="s">
        <v>172</v>
      </c>
      <c r="C12" s="6" t="s">
        <v>419</v>
      </c>
      <c r="D12" s="6" t="s">
        <v>45</v>
      </c>
      <c r="E12" s="6" t="s">
        <v>420</v>
      </c>
    </row>
    <row r="13" spans="1:11" ht="30" x14ac:dyDescent="0.25">
      <c r="A13" s="6">
        <v>6</v>
      </c>
      <c r="B13" s="6" t="s">
        <v>172</v>
      </c>
      <c r="C13" s="6" t="s">
        <v>421</v>
      </c>
      <c r="D13" s="6" t="s">
        <v>250</v>
      </c>
      <c r="E13" s="6" t="s">
        <v>422</v>
      </c>
    </row>
    <row r="14" spans="1:11" ht="30" x14ac:dyDescent="0.25">
      <c r="A14" s="6">
        <v>7</v>
      </c>
      <c r="B14" s="6" t="s">
        <v>175</v>
      </c>
      <c r="C14" s="6" t="s">
        <v>423</v>
      </c>
      <c r="D14" s="6" t="s">
        <v>45</v>
      </c>
      <c r="E14" s="6" t="s">
        <v>424</v>
      </c>
    </row>
    <row r="15" spans="1:11" ht="30" x14ac:dyDescent="0.25">
      <c r="A15" s="6">
        <v>7</v>
      </c>
      <c r="B15" s="6" t="s">
        <v>175</v>
      </c>
      <c r="C15" s="6" t="s">
        <v>425</v>
      </c>
      <c r="D15" s="6" t="s">
        <v>251</v>
      </c>
      <c r="E15" s="6" t="s">
        <v>426</v>
      </c>
    </row>
    <row r="16" spans="1:11" ht="30" x14ac:dyDescent="0.25">
      <c r="A16" s="6">
        <v>8</v>
      </c>
      <c r="B16" s="6" t="s">
        <v>179</v>
      </c>
      <c r="C16" s="6" t="s">
        <v>427</v>
      </c>
      <c r="D16" s="6" t="s">
        <v>252</v>
      </c>
      <c r="E16" s="6" t="s">
        <v>428</v>
      </c>
    </row>
    <row r="17" spans="1:5" ht="30" x14ac:dyDescent="0.25">
      <c r="A17" s="6">
        <v>8</v>
      </c>
      <c r="B17" s="6" t="s">
        <v>179</v>
      </c>
      <c r="C17" s="6" t="s">
        <v>429</v>
      </c>
      <c r="D17" s="6" t="s">
        <v>45</v>
      </c>
      <c r="E17" s="6" t="s">
        <v>430</v>
      </c>
    </row>
    <row r="18" spans="1:5" ht="30" x14ac:dyDescent="0.25">
      <c r="A18" s="6">
        <v>9</v>
      </c>
      <c r="B18" s="6" t="s">
        <v>182</v>
      </c>
      <c r="C18" s="6" t="s">
        <v>431</v>
      </c>
      <c r="D18" s="6" t="s">
        <v>253</v>
      </c>
      <c r="E18" s="6" t="s">
        <v>432</v>
      </c>
    </row>
    <row r="19" spans="1:5" ht="30" x14ac:dyDescent="0.25">
      <c r="A19" s="6">
        <v>9</v>
      </c>
      <c r="B19" s="6" t="s">
        <v>182</v>
      </c>
      <c r="C19" s="6" t="s">
        <v>433</v>
      </c>
      <c r="D19" s="6" t="s">
        <v>254</v>
      </c>
      <c r="E19" s="6" t="s">
        <v>434</v>
      </c>
    </row>
    <row r="20" spans="1:5" ht="30" x14ac:dyDescent="0.25">
      <c r="A20" s="6">
        <v>10</v>
      </c>
      <c r="B20" s="6" t="s">
        <v>185</v>
      </c>
      <c r="C20" s="6" t="s">
        <v>435</v>
      </c>
      <c r="D20" s="6" t="s">
        <v>253</v>
      </c>
      <c r="E20" s="6" t="s">
        <v>436</v>
      </c>
    </row>
    <row r="21" spans="1:5" ht="30" x14ac:dyDescent="0.25">
      <c r="A21" s="6">
        <v>10</v>
      </c>
      <c r="B21" s="6" t="s">
        <v>185</v>
      </c>
      <c r="C21" s="6" t="s">
        <v>437</v>
      </c>
      <c r="D21" s="6" t="s">
        <v>256</v>
      </c>
      <c r="E21" s="6" t="s">
        <v>438</v>
      </c>
    </row>
    <row r="22" spans="1:5" ht="30" x14ac:dyDescent="0.25">
      <c r="A22" s="6">
        <v>11</v>
      </c>
      <c r="B22" s="6" t="s">
        <v>189</v>
      </c>
      <c r="C22" s="6" t="s">
        <v>439</v>
      </c>
      <c r="D22" s="6" t="s">
        <v>258</v>
      </c>
      <c r="E22" s="6" t="s">
        <v>440</v>
      </c>
    </row>
    <row r="23" spans="1:5" ht="30" x14ac:dyDescent="0.25">
      <c r="A23" s="6">
        <v>11</v>
      </c>
      <c r="B23" s="6" t="s">
        <v>189</v>
      </c>
      <c r="C23" s="6" t="s">
        <v>441</v>
      </c>
      <c r="D23" s="6" t="s">
        <v>257</v>
      </c>
      <c r="E23" s="6" t="s">
        <v>442</v>
      </c>
    </row>
    <row r="24" spans="1:5" ht="30" x14ac:dyDescent="0.25">
      <c r="A24" s="6">
        <v>12</v>
      </c>
      <c r="B24" s="6" t="s">
        <v>194</v>
      </c>
      <c r="C24" s="6" t="s">
        <v>443</v>
      </c>
      <c r="D24" s="6" t="s">
        <v>260</v>
      </c>
      <c r="E24" s="6" t="s">
        <v>444</v>
      </c>
    </row>
    <row r="25" spans="1:5" ht="30" x14ac:dyDescent="0.25">
      <c r="A25" s="6">
        <v>12</v>
      </c>
      <c r="B25" s="6" t="s">
        <v>194</v>
      </c>
      <c r="C25" s="6" t="s">
        <v>445</v>
      </c>
      <c r="D25" s="6" t="s">
        <v>257</v>
      </c>
      <c r="E25" s="6" t="s">
        <v>446</v>
      </c>
    </row>
    <row r="26" spans="1:5" ht="30" x14ac:dyDescent="0.25">
      <c r="A26" s="6">
        <v>13</v>
      </c>
      <c r="B26" s="6" t="s">
        <v>198</v>
      </c>
      <c r="C26" s="6" t="s">
        <v>447</v>
      </c>
      <c r="D26" s="6" t="s">
        <v>38</v>
      </c>
      <c r="E26" s="6" t="s">
        <v>448</v>
      </c>
    </row>
    <row r="27" spans="1:5" ht="30" x14ac:dyDescent="0.25">
      <c r="A27" s="6">
        <v>13</v>
      </c>
      <c r="B27" s="6" t="s">
        <v>198</v>
      </c>
      <c r="C27" s="6" t="s">
        <v>449</v>
      </c>
      <c r="D27" s="6" t="s">
        <v>247</v>
      </c>
      <c r="E27" s="6" t="s">
        <v>450</v>
      </c>
    </row>
    <row r="28" spans="1:5" ht="30" x14ac:dyDescent="0.25">
      <c r="A28" s="6">
        <v>14</v>
      </c>
      <c r="B28" s="6" t="s">
        <v>202</v>
      </c>
      <c r="C28" s="6" t="s">
        <v>451</v>
      </c>
      <c r="D28" s="6" t="s">
        <v>201</v>
      </c>
      <c r="E28" s="6" t="s">
        <v>452</v>
      </c>
    </row>
    <row r="29" spans="1:5" ht="30" x14ac:dyDescent="0.25">
      <c r="A29" s="6">
        <v>14</v>
      </c>
      <c r="B29" s="6" t="s">
        <v>202</v>
      </c>
      <c r="C29" s="6" t="s">
        <v>453</v>
      </c>
      <c r="D29" s="6" t="s">
        <v>261</v>
      </c>
      <c r="E29" s="6" t="s">
        <v>454</v>
      </c>
    </row>
    <row r="30" spans="1:5" ht="30" x14ac:dyDescent="0.25">
      <c r="A30" s="6">
        <v>15</v>
      </c>
      <c r="B30" s="6" t="s">
        <v>207</v>
      </c>
      <c r="C30" s="6" t="s">
        <v>455</v>
      </c>
      <c r="D30" s="6" t="s">
        <v>263</v>
      </c>
      <c r="E30" s="6" t="s">
        <v>456</v>
      </c>
    </row>
    <row r="31" spans="1:5" ht="30" x14ac:dyDescent="0.25">
      <c r="A31" s="6">
        <v>15</v>
      </c>
      <c r="B31" s="6" t="s">
        <v>207</v>
      </c>
      <c r="C31" s="6" t="s">
        <v>457</v>
      </c>
      <c r="D31" s="6" t="s">
        <v>262</v>
      </c>
      <c r="E31" s="6" t="s">
        <v>458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pane ySplit="4" topLeftCell="A5" activePane="bottomLeft" state="frozen"/>
      <selection pane="bottomLeft" activeCell="O6" sqref="O6"/>
    </sheetView>
  </sheetViews>
  <sheetFormatPr baseColWidth="10" defaultColWidth="9.140625" defaultRowHeight="15" x14ac:dyDescent="0.25"/>
  <cols>
    <col min="1" max="1" width="8" customWidth="1"/>
    <col min="2" max="2" width="63.85546875" customWidth="1"/>
    <col min="3" max="3" width="22" customWidth="1"/>
    <col min="4" max="4" width="37" customWidth="1"/>
    <col min="5" max="8" width="20" customWidth="1"/>
    <col min="9" max="9" width="17.5703125" customWidth="1"/>
    <col min="10" max="10" width="28.7109375" customWidth="1"/>
    <col min="11" max="11" width="16" customWidth="1"/>
    <col min="12" max="12" width="21.7109375" customWidth="1"/>
    <col min="13" max="13" width="18.28515625" customWidth="1"/>
    <col min="14" max="14" width="22" customWidth="1"/>
    <col min="15" max="15" width="20.85546875" customWidth="1"/>
    <col min="16" max="16" width="21.85546875" customWidth="1"/>
    <col min="17" max="17" width="27.7109375" customWidth="1"/>
  </cols>
  <sheetData>
    <row r="1" spans="1:17" ht="39" customHeight="1" x14ac:dyDescent="0.25">
      <c r="A1" s="51" t="s">
        <v>103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7" x14ac:dyDescent="0.25">
      <c r="A3" s="49" t="s">
        <v>104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7" ht="30" x14ac:dyDescent="0.25">
      <c r="A5" s="16" t="s">
        <v>54</v>
      </c>
      <c r="B5" s="16" t="s">
        <v>105</v>
      </c>
      <c r="C5" s="16" t="s">
        <v>394</v>
      </c>
      <c r="D5" s="16" t="s">
        <v>395</v>
      </c>
      <c r="E5" s="16" t="s">
        <v>460</v>
      </c>
      <c r="F5" s="16" t="s">
        <v>468</v>
      </c>
      <c r="G5" s="16" t="s">
        <v>463</v>
      </c>
      <c r="H5" s="16" t="s">
        <v>464</v>
      </c>
      <c r="I5" s="16" t="s">
        <v>461</v>
      </c>
      <c r="J5" s="16" t="s">
        <v>462</v>
      </c>
      <c r="K5" s="16" t="s">
        <v>106</v>
      </c>
      <c r="L5" s="16" t="s">
        <v>107</v>
      </c>
      <c r="M5" s="16" t="s">
        <v>108</v>
      </c>
      <c r="N5" s="16" t="s">
        <v>61</v>
      </c>
      <c r="O5" s="16" t="s">
        <v>109</v>
      </c>
      <c r="P5" s="16" t="s">
        <v>110</v>
      </c>
      <c r="Q5" s="16" t="s">
        <v>73</v>
      </c>
    </row>
    <row r="6" spans="1:17" ht="30" x14ac:dyDescent="0.25">
      <c r="A6" s="21">
        <f>+Mitigacion!A7</f>
        <v>1</v>
      </c>
      <c r="B6" s="33" t="str">
        <f>+_xlfn.CONCAT(Mitigacion!B7," / ",Mitigacion!F7)</f>
        <v>Aumento de mora en cartera de consumo / Fortalecer segregación de funciones y autorizaciones en procesos sensibles</v>
      </c>
      <c r="C6" s="22" t="str">
        <f>+Mitigacion!C7</f>
        <v>Crítico</v>
      </c>
      <c r="D6" s="35" t="str">
        <f>+Mitigacion!D7</f>
        <v>PAR 30 cartera de consumo</v>
      </c>
      <c r="E6" s="22">
        <f>+Mitigacion!E7</f>
        <v>0</v>
      </c>
      <c r="F6" s="22" t="str">
        <f>+INDEX('Libreria KRIs'!$J$2:$J$31,MATCH(Seguimiento!D6,'Libreria KRIs'!$C$2:$C$31,0))</f>
        <v>Decreciendo</v>
      </c>
      <c r="G6" s="37">
        <f>VALUE(IFERROR(TRIM(SUBSTITUTE(SUBSTITUTE(SUBSTITUTE(SUBSTITUTE(SUBSTITUTE(SUBSTITUTE(INDEX(KRIs!$E$6:$E$35,MATCH(Seguimiento!D6,KRIs!$C$6:$C$35,0)),"≤",""),"≥",""),"horas",""),"hora",""),"veces",""),"  "," ")),""))</f>
        <v>0.04</v>
      </c>
      <c r="H6" s="37">
        <f>VALUE(IFERROR(TRIM(SUBSTITUTE(SUBSTITUTE(SUBSTITUTE(SUBSTITUTE(SUBSTITUTE(SUBSTITUTE(SUBSTITUTE(SUBSTITUTE(INDEX(KRIs!$G$6:$G$35,MATCH(Seguimiento!D6,KRIs!$C$6:$C$35,0)),"≤",""),"≥",""),"&lt;",""),"&gt;",""),"horas",""),"hora",""),"veces",""),"  "," ")),""))</f>
        <v>0.06</v>
      </c>
      <c r="I6" s="22" t="str">
        <f>+IF(F6="Decreciendo",IF(E6&lt;=G6,"Verde",IF(E6&gt;H6,"Rojo","Amarillo")),IF(E6&gt;=G6,"Verde",IF(E6&lt;H6,"Rojo","Amarillo")))</f>
        <v>Verde</v>
      </c>
      <c r="J6" s="22" t="s">
        <v>459</v>
      </c>
      <c r="K6" s="32"/>
      <c r="L6" s="32"/>
      <c r="M6" s="32"/>
      <c r="N6" s="22" t="str">
        <f>+INDEX('Libreria KRIs'!$I$2:$I$31,MATCH(Seguimiento!D6,'Libreria KRIs'!$C$2:$C$31,0))</f>
        <v>Gerencia de crédito</v>
      </c>
      <c r="O6" s="32"/>
      <c r="P6" s="32"/>
      <c r="Q6" s="32"/>
    </row>
    <row r="7" spans="1:17" ht="30" x14ac:dyDescent="0.25">
      <c r="A7" s="21">
        <f>+Mitigacion!A8</f>
        <v>2</v>
      </c>
      <c r="B7" s="33" t="str">
        <f>+_xlfn.CONCAT(Mitigacion!B8," / ",Mitigacion!F8)</f>
        <v>Sobreendeudamiento de socios / Reforzar validación de otras deudas y carga financiera del socio antes de aprobar</v>
      </c>
      <c r="C7" s="22" t="str">
        <f>+Mitigacion!C8</f>
        <v>Crítico</v>
      </c>
      <c r="D7" s="35" t="str">
        <f>+Mitigacion!D8</f>
        <v>Créditos con endeudamiento no validado</v>
      </c>
      <c r="E7" s="22">
        <f>+Mitigacion!E8</f>
        <v>0</v>
      </c>
      <c r="F7" s="22" t="str">
        <f>+INDEX('Libreria KRIs'!$J$2:$J$31,MATCH(Seguimiento!D7,'Libreria KRIs'!$C$2:$C$31,0))</f>
        <v>Decreciendo</v>
      </c>
      <c r="G7" s="36">
        <f>VALUE(IFERROR(TRIM(SUBSTITUTE(SUBSTITUTE(SUBSTITUTE(SUBSTITUTE(SUBSTITUTE(SUBSTITUTE(INDEX(KRIs!$E$6:$E$35,MATCH(Seguimiento!D7,KRIs!$C$6:$C$35,0)),"≤",""),"≥",""),"horas",""),"hora",""),"veces",""),"  "," ")),""))</f>
        <v>0.05</v>
      </c>
      <c r="H7" s="36">
        <f>VALUE(IFERROR(TRIM(SUBSTITUTE(SUBSTITUTE(SUBSTITUTE(SUBSTITUTE(SUBSTITUTE(SUBSTITUTE(SUBSTITUTE(SUBSTITUTE(INDEX(KRIs!$G$6:$G$35,MATCH(Seguimiento!D7,KRIs!$C$6:$C$35,0)),"≤",""),"≥",""),"&lt;",""),"&gt;",""),"horas",""),"hora",""),"veces",""),"  "," ")),""))</f>
        <v>0.1</v>
      </c>
      <c r="I7" s="22" t="str">
        <f t="shared" ref="I7:I10" si="0">+IF(F7="Decreciendo",IF(E7&lt;=G7,"Verde",IF(E7&gt;H7,"Rojo","Amarillo")),IF(E7&gt;=G7,"Verde",IF(E7&lt;H7,"Rojo","Amarillo")))</f>
        <v>Verde</v>
      </c>
      <c r="J7" s="22" t="s">
        <v>459</v>
      </c>
      <c r="K7" s="32"/>
      <c r="L7" s="32"/>
      <c r="M7" s="32"/>
      <c r="N7" s="22" t="str">
        <f>+INDEX('Libreria KRIs'!$I$2:$I$31,MATCH(Seguimiento!D7,'Libreria KRIs'!$C$2:$C$31,0))</f>
        <v>Gerencia de crédito</v>
      </c>
      <c r="O7" s="32"/>
      <c r="P7" s="32"/>
      <c r="Q7" s="32"/>
    </row>
    <row r="8" spans="1:17" ht="45" x14ac:dyDescent="0.25">
      <c r="A8" s="21">
        <f>+Mitigacion!A9</f>
        <v>3</v>
      </c>
      <c r="B8" s="33" t="str">
        <f>+_xlfn.CONCAT(Mitigacion!B9," / ",Mitigacion!F9)</f>
        <v>Aprobación de créditos sin suficiente sustento o fuera de política / Revisar criterios de originación y reforzar validación de capacidad de pago</v>
      </c>
      <c r="C8" s="22" t="str">
        <f>+Mitigacion!C9</f>
        <v>Alto</v>
      </c>
      <c r="D8" s="35" t="str">
        <f>+Mitigacion!D9</f>
        <v>Expedientes incompletos aprobados</v>
      </c>
      <c r="E8" s="22">
        <f>+Mitigacion!E9</f>
        <v>0</v>
      </c>
      <c r="F8" s="22" t="str">
        <f>+INDEX('Libreria KRIs'!$J$2:$J$31,MATCH(Seguimiento!D8,'Libreria KRIs'!$C$2:$C$31,0))</f>
        <v>Decreciendo</v>
      </c>
      <c r="G8" s="36">
        <f>VALUE(IFERROR(TRIM(SUBSTITUTE(SUBSTITUTE(SUBSTITUTE(SUBSTITUTE(SUBSTITUTE(SUBSTITUTE(INDEX(KRIs!$E$6:$E$35,MATCH(Seguimiento!D8,KRIs!$C$6:$C$35,0)),"≤",""),"≥",""),"horas",""),"hora",""),"veces",""),"  "," ")),""))</f>
        <v>0.02</v>
      </c>
      <c r="H8" s="36">
        <f>VALUE(IFERROR(TRIM(SUBSTITUTE(SUBSTITUTE(SUBSTITUTE(SUBSTITUTE(SUBSTITUTE(SUBSTITUTE(SUBSTITUTE(SUBSTITUTE(INDEX(KRIs!$G$6:$G$35,MATCH(Seguimiento!D8,KRIs!$C$6:$C$35,0)),"≤",""),"≥",""),"&lt;",""),"&gt;",""),"horas",""),"hora",""),"veces",""),"  "," ")),""))</f>
        <v>0.05</v>
      </c>
      <c r="I8" s="22" t="str">
        <f t="shared" si="0"/>
        <v>Verde</v>
      </c>
      <c r="J8" s="22" t="s">
        <v>459</v>
      </c>
      <c r="K8" s="32"/>
      <c r="L8" s="32"/>
      <c r="M8" s="32"/>
      <c r="N8" s="22" t="str">
        <f>+INDEX('Libreria KRIs'!$I$2:$I$31,MATCH(Seguimiento!D8,'Libreria KRIs'!$C$2:$C$31,0))</f>
        <v>Gerencia de crédito</v>
      </c>
      <c r="O8" s="32"/>
      <c r="P8" s="32"/>
      <c r="Q8" s="32"/>
    </row>
    <row r="9" spans="1:17" ht="30" x14ac:dyDescent="0.25">
      <c r="A9" s="21">
        <f>+Mitigacion!A10</f>
        <v>4</v>
      </c>
      <c r="B9" s="33" t="str">
        <f>+_xlfn.CONCAT(Mitigacion!B10," / ",Mitigacion!F10)</f>
        <v>Caída del sistema o interrupción de servicios tecnológicos / Reforzar respaldos y plan de contingencia para servicios críticos</v>
      </c>
      <c r="C9" s="22" t="str">
        <f>+Mitigacion!C10</f>
        <v>Alto</v>
      </c>
      <c r="D9" s="35" t="str">
        <f>+Mitigacion!D10</f>
        <v>Tiempo promedio de recuperación</v>
      </c>
      <c r="E9" s="22">
        <f>+Mitigacion!E10</f>
        <v>0</v>
      </c>
      <c r="F9" s="22" t="str">
        <f>+INDEX('Libreria KRIs'!$J$2:$J$31,MATCH(Seguimiento!D9,'Libreria KRIs'!$C$2:$C$31,0))</f>
        <v>Decreciendo</v>
      </c>
      <c r="G9" s="37">
        <f>VALUE(IFERROR(TRIM(SUBSTITUTE(SUBSTITUTE(SUBSTITUTE(SUBSTITUTE(SUBSTITUTE(SUBSTITUTE(INDEX(KRIs!$E$6:$E$35,MATCH(Seguimiento!D9,KRIs!$C$6:$C$35,0)),"≤",""),"≥",""),"horas",""),"hora",""),"veces",""),"  "," ")),""))</f>
        <v>2</v>
      </c>
      <c r="H9" s="37">
        <f>VALUE(IFERROR(TRIM(SUBSTITUTE(SUBSTITUTE(SUBSTITUTE(SUBSTITUTE(SUBSTITUTE(SUBSTITUTE(SUBSTITUTE(SUBSTITUTE(INDEX(KRIs!$G$6:$G$35,MATCH(Seguimiento!D9,KRIs!$C$6:$C$35,0)),"≤",""),"≥",""),"&lt;",""),"&gt;",""),"horas",""),"hora",""),"veces",""),"  "," ")),""))</f>
        <v>4</v>
      </c>
      <c r="I9" s="22" t="str">
        <f t="shared" si="0"/>
        <v>Verde</v>
      </c>
      <c r="J9" s="22" t="s">
        <v>459</v>
      </c>
      <c r="K9" s="32"/>
      <c r="L9" s="32"/>
      <c r="M9" s="32"/>
      <c r="N9" s="22" t="str">
        <f>+INDEX('Libreria KRIs'!$I$2:$I$31,MATCH(Seguimiento!D9,'Libreria KRIs'!$C$2:$C$31,0))</f>
        <v>Tecnología o sistemas</v>
      </c>
      <c r="O9" s="32"/>
      <c r="P9" s="32"/>
      <c r="Q9" s="32"/>
    </row>
    <row r="10" spans="1:17" ht="30" x14ac:dyDescent="0.25">
      <c r="A10" s="21">
        <f>+Mitigacion!A11</f>
        <v>5</v>
      </c>
      <c r="B10" s="33" t="str">
        <f>+_xlfn.CONCAT(Mitigacion!B11," / ",Mitigacion!F11)</f>
        <v>Fraude interno o uso indebido de fondos / Controlar y documentar excepciones de crédito con aprobación superior</v>
      </c>
      <c r="C10" s="22" t="str">
        <f>+Mitigacion!C11</f>
        <v>Medio</v>
      </c>
      <c r="D10" s="35" t="str">
        <f>+Mitigacion!D11</f>
        <v>Incidentes de fraude detectados</v>
      </c>
      <c r="E10" s="22">
        <f>+Mitigacion!E11</f>
        <v>0</v>
      </c>
      <c r="F10" s="22" t="str">
        <f>+INDEX('Libreria KRIs'!$J$2:$J$31,MATCH(Seguimiento!D10,'Libreria KRIs'!$C$2:$C$31,0))</f>
        <v>Decreciendo</v>
      </c>
      <c r="G10" s="36">
        <f>VALUE(IFERROR(TRIM(SUBSTITUTE(SUBSTITUTE(SUBSTITUTE(SUBSTITUTE(SUBSTITUTE(SUBSTITUTE(INDEX(KRIs!$E$6:$E$35,MATCH(Seguimiento!D10,KRIs!$C$6:$C$35,0)),"≤",""),"≥",""),"horas",""),"hora",""),"veces",""),"  "," ")),""))</f>
        <v>0</v>
      </c>
      <c r="H10" s="36">
        <f>VALUE(IFERROR(TRIM(SUBSTITUTE(SUBSTITUTE(SUBSTITUTE(SUBSTITUTE(SUBSTITUTE(SUBSTITUTE(SUBSTITUTE(SUBSTITUTE(INDEX(KRIs!$G$6:$G$35,MATCH(Seguimiento!D10,KRIs!$C$6:$C$35,0)),"≤",""),"≥",""),"&lt;",""),"&gt;",""),"horas",""),"hora",""),"veces",""),"  "," ")),""))</f>
        <v>2</v>
      </c>
      <c r="I10" s="22" t="str">
        <f t="shared" si="0"/>
        <v>Verde</v>
      </c>
      <c r="J10" s="22" t="s">
        <v>459</v>
      </c>
      <c r="K10" s="32"/>
      <c r="L10" s="32"/>
      <c r="M10" s="32"/>
      <c r="N10" s="22" t="str">
        <f>+INDEX('Libreria KRIs'!$I$2:$I$31,MATCH(Seguimiento!D10,'Libreria KRIs'!$C$2:$C$31,0))</f>
        <v>Auditoría interna</v>
      </c>
      <c r="O10" s="32"/>
      <c r="P10" s="32"/>
      <c r="Q10" s="32"/>
    </row>
    <row r="11" spans="1:17" x14ac:dyDescent="0.25">
      <c r="A11" s="21"/>
    </row>
  </sheetData>
  <mergeCells count="2">
    <mergeCell ref="A3:Q3"/>
    <mergeCell ref="A1:Q1"/>
  </mergeCells>
  <conditionalFormatting sqref="I6:I10">
    <cfRule type="cellIs" dxfId="2" priority="1" operator="equal">
      <formula>"Rojo"</formula>
    </cfRule>
    <cfRule type="cellIs" dxfId="1" priority="2" operator="equal">
      <formula>"Amarillo"</formula>
    </cfRule>
    <cfRule type="cellIs" dxfId="0" priority="3" operator="equal">
      <formula>"Verde"</formula>
    </cfRule>
  </conditionalFormatting>
  <dataValidations count="1">
    <dataValidation type="list" allowBlank="1" showInputMessage="1" showErrorMessage="1" sqref="J6:J10">
      <formula1>"No iniciado,En proceso,Implementado,Con atraso,Suspendido"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0"/>
  <sheetViews>
    <sheetView topLeftCell="A7" workbookViewId="0">
      <selection activeCell="E20" sqref="E20"/>
    </sheetView>
  </sheetViews>
  <sheetFormatPr baseColWidth="10" defaultColWidth="9.140625" defaultRowHeight="15" x14ac:dyDescent="0.25"/>
  <cols>
    <col min="1" max="1" width="41" customWidth="1"/>
    <col min="2" max="2" width="28" customWidth="1"/>
    <col min="3" max="3" width="3" customWidth="1"/>
    <col min="4" max="4" width="26" customWidth="1"/>
    <col min="5" max="5" width="21.5703125" customWidth="1"/>
    <col min="6" max="6" width="12" customWidth="1"/>
    <col min="7" max="7" width="21.5703125" customWidth="1"/>
    <col min="8" max="8" width="12" customWidth="1"/>
  </cols>
  <sheetData>
    <row r="1" spans="1:8" ht="31.5" customHeight="1" x14ac:dyDescent="0.25">
      <c r="A1" s="47" t="s">
        <v>111</v>
      </c>
      <c r="B1" s="48"/>
      <c r="C1" s="48"/>
      <c r="D1" s="48"/>
      <c r="E1" s="48"/>
      <c r="F1" s="48"/>
      <c r="G1" s="48"/>
      <c r="H1" s="48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" t="s">
        <v>112</v>
      </c>
      <c r="B3" s="5"/>
      <c r="C3" s="1"/>
      <c r="D3" s="1"/>
      <c r="E3" s="1"/>
      <c r="F3" s="1"/>
      <c r="G3" s="1"/>
      <c r="H3" s="1"/>
    </row>
    <row r="4" spans="1:8" x14ac:dyDescent="0.25">
      <c r="A4" s="1" t="s">
        <v>113</v>
      </c>
      <c r="B4" s="5"/>
      <c r="C4" s="1"/>
      <c r="D4" s="1"/>
      <c r="E4" s="1"/>
      <c r="F4" s="1"/>
      <c r="G4" s="1"/>
      <c r="H4" s="1"/>
    </row>
    <row r="5" spans="1:8" ht="60" x14ac:dyDescent="0.25">
      <c r="A5" s="6" t="s">
        <v>114</v>
      </c>
      <c r="B5" s="19" t="s">
        <v>115</v>
      </c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ht="30" x14ac:dyDescent="0.25">
      <c r="A7" s="2" t="s">
        <v>116</v>
      </c>
      <c r="B7" s="1"/>
      <c r="C7" s="1"/>
      <c r="D7" s="2" t="s">
        <v>117</v>
      </c>
      <c r="E7" s="1"/>
      <c r="F7" s="1"/>
      <c r="G7" s="1"/>
      <c r="H7" s="1"/>
    </row>
    <row r="8" spans="1:8" ht="30" x14ac:dyDescent="0.25">
      <c r="A8" s="1" t="s">
        <v>118</v>
      </c>
      <c r="B8" s="1"/>
      <c r="C8" s="1"/>
      <c r="D8" s="1"/>
      <c r="E8" s="1"/>
      <c r="F8" s="1"/>
      <c r="G8" s="1"/>
      <c r="H8" s="1"/>
    </row>
    <row r="9" spans="1:8" x14ac:dyDescent="0.25">
      <c r="A9" s="38" t="s">
        <v>119</v>
      </c>
      <c r="B9" s="38" t="s">
        <v>120</v>
      </c>
      <c r="C9" s="1"/>
      <c r="D9" s="38" t="s">
        <v>471</v>
      </c>
      <c r="E9" s="38" t="s">
        <v>469</v>
      </c>
      <c r="F9" s="1"/>
      <c r="G9" s="1"/>
      <c r="H9" s="1"/>
    </row>
    <row r="10" spans="1:8" s="23" customFormat="1" x14ac:dyDescent="0.25">
      <c r="A10" s="15" t="s">
        <v>121</v>
      </c>
      <c r="B10" s="41">
        <v>0.15</v>
      </c>
      <c r="C10" s="15"/>
      <c r="D10" s="40">
        <v>50</v>
      </c>
      <c r="E10" s="39">
        <f>+D10*B10</f>
        <v>7.5</v>
      </c>
      <c r="G10" s="15" t="s">
        <v>122</v>
      </c>
      <c r="H10" s="6"/>
    </row>
    <row r="11" spans="1:8" s="23" customFormat="1" x14ac:dyDescent="0.25">
      <c r="A11" s="15" t="s">
        <v>123</v>
      </c>
      <c r="B11" s="41">
        <v>0.15</v>
      </c>
      <c r="C11" s="15"/>
      <c r="D11" s="40">
        <v>50</v>
      </c>
      <c r="E11" s="39">
        <f t="shared" ref="E11:E15" si="0">+D11*B11</f>
        <v>7.5</v>
      </c>
      <c r="G11" s="15" t="s">
        <v>124</v>
      </c>
      <c r="H11" s="6"/>
    </row>
    <row r="12" spans="1:8" s="23" customFormat="1" x14ac:dyDescent="0.25">
      <c r="A12" s="15" t="s">
        <v>125</v>
      </c>
      <c r="B12" s="41">
        <v>0.15</v>
      </c>
      <c r="C12" s="15"/>
      <c r="D12" s="40">
        <v>50</v>
      </c>
      <c r="E12" s="39">
        <f t="shared" si="0"/>
        <v>7.5</v>
      </c>
      <c r="G12" s="15" t="s">
        <v>126</v>
      </c>
      <c r="H12" s="6"/>
    </row>
    <row r="13" spans="1:8" s="23" customFormat="1" ht="30" x14ac:dyDescent="0.25">
      <c r="A13" s="15" t="s">
        <v>127</v>
      </c>
      <c r="B13" s="41">
        <v>0.2</v>
      </c>
      <c r="C13" s="15"/>
      <c r="D13" s="40">
        <v>50</v>
      </c>
      <c r="E13" s="39">
        <f t="shared" si="0"/>
        <v>10</v>
      </c>
      <c r="G13" s="15" t="s">
        <v>128</v>
      </c>
      <c r="H13" s="6"/>
    </row>
    <row r="14" spans="1:8" s="23" customFormat="1" x14ac:dyDescent="0.25">
      <c r="A14" s="15" t="s">
        <v>129</v>
      </c>
      <c r="B14" s="41">
        <v>0.2</v>
      </c>
      <c r="C14" s="15"/>
      <c r="D14" s="40">
        <v>50</v>
      </c>
      <c r="E14" s="39">
        <f t="shared" si="0"/>
        <v>10</v>
      </c>
      <c r="G14" s="15" t="s">
        <v>130</v>
      </c>
      <c r="H14" s="6"/>
    </row>
    <row r="15" spans="1:8" x14ac:dyDescent="0.25">
      <c r="A15" s="1" t="s">
        <v>131</v>
      </c>
      <c r="B15" s="41">
        <v>0.15</v>
      </c>
      <c r="C15" s="1"/>
      <c r="D15" s="40">
        <v>50</v>
      </c>
      <c r="E15" s="39">
        <f t="shared" si="0"/>
        <v>7.5</v>
      </c>
      <c r="F15" s="1"/>
      <c r="G15" s="1"/>
      <c r="H15" s="1"/>
    </row>
    <row r="16" spans="1:8" ht="21" x14ac:dyDescent="0.25">
      <c r="A16" s="42" t="s">
        <v>470</v>
      </c>
      <c r="B16" s="41">
        <f>SUM(B10:B15)</f>
        <v>0.99999999999999989</v>
      </c>
      <c r="C16" s="1"/>
      <c r="D16" s="1"/>
      <c r="E16" s="43">
        <f>SUM(E10:E15)</f>
        <v>50</v>
      </c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2" t="s">
        <v>132</v>
      </c>
      <c r="B18" s="1"/>
      <c r="C18" s="1"/>
      <c r="D18" s="1"/>
      <c r="E18" s="1"/>
      <c r="F18" s="1"/>
      <c r="G18" s="1"/>
      <c r="H18" s="1"/>
    </row>
    <row r="19" spans="1:8" ht="45" x14ac:dyDescent="0.25">
      <c r="A19" s="1" t="s">
        <v>133</v>
      </c>
      <c r="B19" s="1"/>
      <c r="C19" s="1"/>
      <c r="D19" s="1"/>
      <c r="E19" s="1"/>
      <c r="F19" s="1"/>
      <c r="G19" s="1"/>
      <c r="H19" s="1"/>
    </row>
    <row r="20" spans="1:8" ht="112.5" x14ac:dyDescent="0.25">
      <c r="A20" s="44" t="s">
        <v>472</v>
      </c>
    </row>
  </sheetData>
  <mergeCells count="1">
    <mergeCell ref="A1:H1"/>
  </mergeCells>
  <dataValidations count="1">
    <dataValidation type="list" allowBlank="1" showInputMessage="1" showErrorMessage="1" sqref="D10:D15">
      <formula1>"10,20,30,40,50,60,70,80,90,100"</formula1>
    </dataValidation>
  </dataValidations>
  <pageMargins left="0.75" right="0.75" top="1" bottom="1" header="0.5" footer="0.5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C5" sqref="C5"/>
    </sheetView>
  </sheetViews>
  <sheetFormatPr baseColWidth="10" defaultColWidth="9.140625" defaultRowHeight="15" x14ac:dyDescent="0.25"/>
  <cols>
    <col min="1" max="1" width="14" customWidth="1"/>
    <col min="2" max="2" width="28" customWidth="1"/>
    <col min="3" max="3" width="32" customWidth="1"/>
    <col min="4" max="4" width="28" customWidth="1"/>
  </cols>
  <sheetData>
    <row r="1" spans="1:8" ht="27" customHeight="1" x14ac:dyDescent="0.25">
      <c r="A1" s="47" t="s">
        <v>134</v>
      </c>
      <c r="B1" s="48"/>
      <c r="C1" s="48"/>
      <c r="D1" s="48"/>
      <c r="E1" s="48"/>
      <c r="F1" s="48"/>
      <c r="G1" s="48"/>
      <c r="H1" s="48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1"/>
      <c r="B3" s="1"/>
      <c r="C3" s="1"/>
      <c r="D3" s="1"/>
      <c r="E3" s="1"/>
      <c r="F3" s="1"/>
      <c r="G3" s="1"/>
      <c r="H3" s="1"/>
    </row>
    <row r="4" spans="1:8" x14ac:dyDescent="0.25">
      <c r="A4" s="3" t="s">
        <v>135</v>
      </c>
      <c r="B4" s="3" t="s">
        <v>136</v>
      </c>
      <c r="C4" s="3" t="s">
        <v>137</v>
      </c>
      <c r="D4" s="3" t="s">
        <v>138</v>
      </c>
      <c r="E4" s="1"/>
      <c r="F4" s="1"/>
      <c r="G4" s="1"/>
      <c r="H4" s="1"/>
    </row>
    <row r="5" spans="1:8" ht="30" x14ac:dyDescent="0.25">
      <c r="A5" s="1" t="s">
        <v>139</v>
      </c>
      <c r="B5" s="1" t="s">
        <v>140</v>
      </c>
      <c r="C5" s="1" t="s">
        <v>141</v>
      </c>
      <c r="D5" s="1" t="s">
        <v>142</v>
      </c>
      <c r="E5" s="1"/>
      <c r="F5" s="1"/>
      <c r="G5" s="1"/>
      <c r="H5" s="1"/>
    </row>
    <row r="6" spans="1:8" ht="30" x14ac:dyDescent="0.25">
      <c r="A6" s="1" t="s">
        <v>143</v>
      </c>
      <c r="B6" s="1" t="s">
        <v>144</v>
      </c>
      <c r="C6" s="1" t="s">
        <v>145</v>
      </c>
      <c r="D6" s="1" t="s">
        <v>146</v>
      </c>
      <c r="E6" s="1"/>
      <c r="F6" s="1"/>
      <c r="G6" s="1"/>
      <c r="H6" s="1"/>
    </row>
    <row r="7" spans="1:8" ht="30" x14ac:dyDescent="0.25">
      <c r="A7" s="1" t="s">
        <v>147</v>
      </c>
      <c r="B7" s="1" t="s">
        <v>148</v>
      </c>
      <c r="C7" s="1" t="s">
        <v>149</v>
      </c>
      <c r="D7" s="1" t="s">
        <v>150</v>
      </c>
      <c r="E7" s="1"/>
      <c r="F7" s="1"/>
      <c r="G7" s="1"/>
      <c r="H7" s="1"/>
    </row>
    <row r="8" spans="1:8" ht="30" x14ac:dyDescent="0.25">
      <c r="A8" s="1" t="s">
        <v>151</v>
      </c>
      <c r="B8" s="1" t="s">
        <v>152</v>
      </c>
      <c r="C8" s="1" t="s">
        <v>153</v>
      </c>
      <c r="D8" s="1" t="s">
        <v>154</v>
      </c>
      <c r="E8" s="1"/>
      <c r="F8" s="1"/>
      <c r="G8" s="1"/>
      <c r="H8" s="1"/>
    </row>
  </sheetData>
  <mergeCells count="1"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/>
  </sheetViews>
  <sheetFormatPr baseColWidth="10" defaultColWidth="9.140625" defaultRowHeight="15" x14ac:dyDescent="0.25"/>
  <sheetData>
    <row r="1" spans="1:7" x14ac:dyDescent="0.25">
      <c r="A1" s="1" t="s">
        <v>24</v>
      </c>
      <c r="B1" s="1" t="s">
        <v>25</v>
      </c>
      <c r="C1" s="1" t="s">
        <v>26</v>
      </c>
      <c r="D1" s="1">
        <v>1</v>
      </c>
      <c r="E1" s="1" t="s">
        <v>20</v>
      </c>
      <c r="F1" s="1" t="s">
        <v>27</v>
      </c>
      <c r="G1" s="1" t="s">
        <v>28</v>
      </c>
    </row>
    <row r="2" spans="1:7" ht="30" x14ac:dyDescent="0.25">
      <c r="A2" s="1" t="s">
        <v>29</v>
      </c>
      <c r="B2" s="1" t="s">
        <v>30</v>
      </c>
      <c r="C2" s="1" t="s">
        <v>31</v>
      </c>
      <c r="D2" s="1">
        <v>2</v>
      </c>
      <c r="E2" s="1" t="s">
        <v>21</v>
      </c>
      <c r="F2" s="1" t="s">
        <v>32</v>
      </c>
      <c r="G2" s="1" t="s">
        <v>33</v>
      </c>
    </row>
    <row r="3" spans="1:7" ht="30" x14ac:dyDescent="0.25">
      <c r="A3" s="1" t="s">
        <v>34</v>
      </c>
      <c r="B3" s="1" t="s">
        <v>35</v>
      </c>
      <c r="C3" s="1" t="s">
        <v>36</v>
      </c>
      <c r="D3" s="1">
        <v>3</v>
      </c>
      <c r="E3" s="1" t="s">
        <v>22</v>
      </c>
      <c r="F3" s="1"/>
      <c r="G3" s="1" t="s">
        <v>37</v>
      </c>
    </row>
    <row r="4" spans="1:7" ht="30" x14ac:dyDescent="0.25">
      <c r="A4" s="1" t="s">
        <v>38</v>
      </c>
      <c r="B4" s="1" t="s">
        <v>24</v>
      </c>
      <c r="C4" s="1" t="s">
        <v>39</v>
      </c>
      <c r="D4" s="1">
        <v>4</v>
      </c>
      <c r="E4" s="1" t="s">
        <v>40</v>
      </c>
      <c r="F4" s="1"/>
      <c r="G4" s="1"/>
    </row>
    <row r="5" spans="1:7" ht="30" x14ac:dyDescent="0.25">
      <c r="A5" s="1" t="s">
        <v>41</v>
      </c>
      <c r="B5" s="1" t="s">
        <v>42</v>
      </c>
      <c r="C5" s="1" t="s">
        <v>43</v>
      </c>
      <c r="D5" s="1">
        <v>5</v>
      </c>
      <c r="E5" s="1"/>
      <c r="F5" s="1"/>
      <c r="G5" s="1"/>
    </row>
    <row r="6" spans="1:7" ht="30" x14ac:dyDescent="0.25">
      <c r="A6" s="1" t="s">
        <v>44</v>
      </c>
      <c r="B6" s="1" t="s">
        <v>45</v>
      </c>
      <c r="C6" s="1"/>
      <c r="D6" s="1"/>
      <c r="E6" s="1"/>
      <c r="F6" s="1"/>
      <c r="G6" s="1"/>
    </row>
    <row r="7" spans="1:7" ht="30" x14ac:dyDescent="0.25">
      <c r="A7" s="1" t="s">
        <v>46</v>
      </c>
      <c r="B7" s="1" t="s">
        <v>47</v>
      </c>
      <c r="C7" s="1"/>
      <c r="D7" s="1"/>
      <c r="E7" s="1"/>
      <c r="F7" s="1"/>
      <c r="G7" s="1"/>
    </row>
    <row r="8" spans="1:7" ht="30" x14ac:dyDescent="0.25">
      <c r="A8" s="1" t="s">
        <v>48</v>
      </c>
      <c r="B8" s="1" t="s">
        <v>38</v>
      </c>
      <c r="C8" s="1"/>
      <c r="D8" s="1"/>
      <c r="E8" s="1"/>
      <c r="F8" s="1"/>
      <c r="G8" s="1"/>
    </row>
    <row r="9" spans="1:7" x14ac:dyDescent="0.25">
      <c r="A9" s="1"/>
      <c r="B9" s="1" t="s">
        <v>49</v>
      </c>
      <c r="C9" s="1"/>
      <c r="D9" s="1"/>
      <c r="E9" s="1"/>
      <c r="F9" s="1"/>
      <c r="G9" s="1"/>
    </row>
    <row r="10" spans="1:7" x14ac:dyDescent="0.25">
      <c r="A10" s="1"/>
      <c r="B10" s="1" t="s">
        <v>50</v>
      </c>
      <c r="C10" s="1"/>
      <c r="D10" s="1"/>
      <c r="E10" s="1"/>
      <c r="F10" s="1"/>
      <c r="G10" s="1"/>
    </row>
    <row r="11" spans="1:7" ht="30" x14ac:dyDescent="0.25">
      <c r="A11" s="1"/>
      <c r="B11" s="1" t="s">
        <v>51</v>
      </c>
      <c r="C11" s="1"/>
      <c r="D11" s="1"/>
      <c r="E11" s="1"/>
      <c r="F11" s="1"/>
      <c r="G11" s="1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pane ySplit="4" topLeftCell="A5" activePane="bottomLeft" state="frozen"/>
      <selection pane="bottomLeft" activeCell="C6" sqref="C6"/>
    </sheetView>
  </sheetViews>
  <sheetFormatPr baseColWidth="10" defaultColWidth="9.140625" defaultRowHeight="15" x14ac:dyDescent="0.25"/>
  <cols>
    <col min="1" max="1" width="19.42578125" customWidth="1"/>
    <col min="2" max="2" width="18" customWidth="1"/>
    <col min="3" max="3" width="30" customWidth="1"/>
    <col min="4" max="4" width="20.85546875" customWidth="1"/>
    <col min="5" max="7" width="24" customWidth="1"/>
    <col min="8" max="8" width="16" customWidth="1"/>
  </cols>
  <sheetData>
    <row r="1" spans="1:8" ht="23.25" customHeight="1" x14ac:dyDescent="0.25">
      <c r="A1" s="47" t="s">
        <v>52</v>
      </c>
      <c r="B1" s="48"/>
      <c r="C1" s="48"/>
      <c r="D1" s="48"/>
      <c r="E1" s="48"/>
      <c r="F1" s="48"/>
      <c r="G1" s="48"/>
      <c r="H1" s="48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x14ac:dyDescent="0.25">
      <c r="A3" s="49" t="s">
        <v>53</v>
      </c>
      <c r="B3" s="49"/>
      <c r="C3" s="49"/>
      <c r="D3" s="49"/>
      <c r="E3" s="49"/>
      <c r="F3" s="49"/>
      <c r="G3" s="49"/>
      <c r="H3" s="49"/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x14ac:dyDescent="0.25">
      <c r="A5" s="16" t="s">
        <v>54</v>
      </c>
      <c r="B5" s="16" t="s">
        <v>55</v>
      </c>
      <c r="C5" s="3" t="s">
        <v>56</v>
      </c>
      <c r="D5" s="16" t="s">
        <v>57</v>
      </c>
      <c r="E5" s="16" t="s">
        <v>58</v>
      </c>
      <c r="F5" s="16" t="s">
        <v>59</v>
      </c>
      <c r="G5" s="16" t="s">
        <v>60</v>
      </c>
      <c r="H5" s="16" t="s">
        <v>61</v>
      </c>
    </row>
    <row r="6" spans="1:8" ht="45" x14ac:dyDescent="0.25">
      <c r="A6" s="17">
        <v>1</v>
      </c>
      <c r="B6" s="15" t="str">
        <f>+INDEX('Libreria de riesgos'!$B$2:$B$16,MATCH(Registro_Riesgos!C6,'Libreria de riesgos'!$C$2:$C$16,0))</f>
        <v>Crédito</v>
      </c>
      <c r="C6" s="19" t="s">
        <v>63</v>
      </c>
      <c r="D6" s="7" t="str">
        <f>+INDEX('Libreria de riesgos'!$D$2:$D$16,MATCH(Registro_Riesgos!C6,'Libreria de riesgos'!$C$2:$C$16,0))</f>
        <v>Crédito</v>
      </c>
      <c r="E6" s="7" t="str">
        <f>+INDEX('Libreria de riesgos'!$E$2:$E$16,MATCH(Registro_Riesgos!C6,'Libreria de riesgos'!$C$2:$C$16,0))</f>
        <v>Débil análisis de capacidad de pago y seguimiento insuficiente</v>
      </c>
      <c r="F6" s="7" t="str">
        <f>+INDEX('Libreria de riesgos'!$F$2:$F$16,MATCH(Registro_Riesgos!C6,'Libreria de riesgos'!$C$2:$C$16,0))</f>
        <v>Deterioro de cartera, mayores provisiones y menor rentabilidad</v>
      </c>
      <c r="G6" s="19" t="s">
        <v>213</v>
      </c>
      <c r="H6" s="18" t="s">
        <v>242</v>
      </c>
    </row>
    <row r="7" spans="1:8" ht="60" x14ac:dyDescent="0.25">
      <c r="A7" s="17">
        <v>2</v>
      </c>
      <c r="B7" s="15" t="str">
        <f>+INDEX('Libreria de riesgos'!$B$2:$B$16,MATCH(Registro_Riesgos!C7,'Libreria de riesgos'!$C$2:$C$16,0))</f>
        <v>Crédito</v>
      </c>
      <c r="C7" s="19" t="s">
        <v>157</v>
      </c>
      <c r="D7" s="7" t="str">
        <f>+INDEX('Libreria de riesgos'!$D$2:$D$16,MATCH(Registro_Riesgos!C7,'Libreria de riesgos'!$C$2:$C$16,0))</f>
        <v>Crédito</v>
      </c>
      <c r="E7" s="7" t="str">
        <f>+INDEX('Libreria de riesgos'!$E$2:$E$16,MATCH(Registro_Riesgos!C7,'Libreria de riesgos'!$C$2:$C$16,0))</f>
        <v>Evaluación incompleta de obligaciones del socio y escasa validación de información</v>
      </c>
      <c r="F7" s="7" t="str">
        <f>+INDEX('Libreria de riesgos'!$F$2:$F$16,MATCH(Registro_Riesgos!C7,'Libreria de riesgos'!$C$2:$C$16,0))</f>
        <v>Incumplimiento de pago, mora temprana y mayores pérdidas</v>
      </c>
      <c r="G7" s="19" t="s">
        <v>215</v>
      </c>
      <c r="H7" s="18" t="s">
        <v>245</v>
      </c>
    </row>
    <row r="8" spans="1:8" ht="60" x14ac:dyDescent="0.25">
      <c r="A8" s="17">
        <v>3</v>
      </c>
      <c r="B8" s="15" t="str">
        <f>+INDEX('Libreria de riesgos'!$B$2:$B$16,MATCH(Registro_Riesgos!C8,'Libreria de riesgos'!$C$2:$C$16,0))</f>
        <v>Tecnología</v>
      </c>
      <c r="C8" s="19" t="s">
        <v>189</v>
      </c>
      <c r="D8" s="7" t="str">
        <f>+INDEX('Libreria de riesgos'!$D$2:$D$16,MATCH(Registro_Riesgos!C8,'Libreria de riesgos'!$C$2:$C$16,0))</f>
        <v>Operacional / Tecnológico</v>
      </c>
      <c r="E8" s="7" t="str">
        <f>+INDEX('Libreria de riesgos'!$E$2:$E$16,MATCH(Registro_Riesgos!C8,'Libreria de riesgos'!$C$2:$C$16,0))</f>
        <v>Infraestructura insuficiente, fallas técnicas o respaldo limitado</v>
      </c>
      <c r="F8" s="7" t="str">
        <f>+INDEX('Libreria de riesgos'!$F$2:$F$16,MATCH(Registro_Riesgos!C8,'Libreria de riesgos'!$C$2:$C$16,0))</f>
        <v>Interrupción de operaciones y afectación a socios</v>
      </c>
      <c r="G8" s="19" t="s">
        <v>232</v>
      </c>
      <c r="H8" s="18" t="s">
        <v>258</v>
      </c>
    </row>
    <row r="9" spans="1:8" ht="45" x14ac:dyDescent="0.25">
      <c r="A9" s="6">
        <v>4</v>
      </c>
      <c r="B9" s="15" t="str">
        <f>+INDEX('Libreria de riesgos'!$B$2:$B$16,MATCH(Registro_Riesgos!C9,'Libreria de riesgos'!$C$2:$C$16,0))</f>
        <v>Operaciones</v>
      </c>
      <c r="C9" s="19" t="s">
        <v>185</v>
      </c>
      <c r="D9" s="7" t="str">
        <f>+INDEX('Libreria de riesgos'!$D$2:$D$16,MATCH(Registro_Riesgos!C9,'Libreria de riesgos'!$C$2:$C$16,0))</f>
        <v>Operacional / Fraude</v>
      </c>
      <c r="E9" s="7" t="str">
        <f>+INDEX('Libreria de riesgos'!$E$2:$E$16,MATCH(Registro_Riesgos!C9,'Libreria de riesgos'!$C$2:$C$16,0))</f>
        <v>Segregación de funciones débil y supervisión insuficiente</v>
      </c>
      <c r="F9" s="7" t="str">
        <f>+INDEX('Libreria de riesgos'!$F$2:$F$16,MATCH(Registro_Riesgos!C9,'Libreria de riesgos'!$C$2:$C$16,0))</f>
        <v>Pérdidas económicas, sanciones y daño reputacional</v>
      </c>
      <c r="G9" s="19" t="s">
        <v>231</v>
      </c>
      <c r="H9" s="18" t="s">
        <v>253</v>
      </c>
    </row>
    <row r="10" spans="1:8" ht="45" x14ac:dyDescent="0.25">
      <c r="A10" s="6">
        <v>5</v>
      </c>
      <c r="B10" s="15" t="str">
        <f>+INDEX('Libreria de riesgos'!$B$2:$B$16,MATCH(Registro_Riesgos!C10,'Libreria de riesgos'!$C$2:$C$16,0))</f>
        <v>Crédito</v>
      </c>
      <c r="C10" s="19" t="s">
        <v>163</v>
      </c>
      <c r="D10" s="7" t="str">
        <f>+INDEX('Libreria de riesgos'!$D$2:$D$16,MATCH(Registro_Riesgos!C10,'Libreria de riesgos'!$C$2:$C$16,0))</f>
        <v>Crédito / Cumplimiento</v>
      </c>
      <c r="E10" s="7" t="str">
        <f>+INDEX('Libreria de riesgos'!$E$2:$E$16,MATCH(Registro_Riesgos!C10,'Libreria de riesgos'!$C$2:$C$16,0))</f>
        <v>Debilidades en controles, excepciones frecuentes y presión comercial</v>
      </c>
      <c r="F10" s="7" t="str">
        <f>+INDEX('Libreria de riesgos'!$F$2:$F$16,MATCH(Registro_Riesgos!C10,'Libreria de riesgos'!$C$2:$C$16,0))</f>
        <v>Incremento del riesgo de incumplimiento y observaciones de control</v>
      </c>
      <c r="G10" s="19" t="s">
        <v>213</v>
      </c>
      <c r="H10" s="18" t="s">
        <v>242</v>
      </c>
    </row>
  </sheetData>
  <mergeCells count="2">
    <mergeCell ref="A1:H1"/>
    <mergeCell ref="A3:H3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>
          <x14:formula1>
            <xm:f>Listas!$A$1:$A$8</xm:f>
          </x14:formula1>
          <xm:sqref>D6:D10</xm:sqref>
        </x14:dataValidation>
        <x14:dataValidation type="list" allowBlank="1" showInputMessage="1" showErrorMessage="1">
          <x14:formula1>
            <xm:f>'Libreria de riesgos'!$C$2:$C$16</xm:f>
          </x14:formula1>
          <xm:sqref>C6:C10</xm:sqref>
        </x14:dataValidation>
        <x14:dataValidation type="list" allowBlank="1" showInputMessage="1" showErrorMessage="1">
          <x14:formula1>
            <xm:f>'Libreria control actual'!$E$2:$E$3</xm:f>
          </x14:formula1>
          <xm:sqref>G6</xm:sqref>
        </x14:dataValidation>
        <x14:dataValidation type="list" allowBlank="1" showInputMessage="1" showErrorMessage="1">
          <x14:formula1>
            <xm:f>'Libreria control actual'!$F$2:$F$3</xm:f>
          </x14:formula1>
          <xm:sqref>G7</xm:sqref>
        </x14:dataValidation>
        <x14:dataValidation type="list" allowBlank="1" showInputMessage="1" showErrorMessage="1">
          <x14:formula1>
            <xm:f>'Libreria control actual'!$G$2:$G$3</xm:f>
          </x14:formula1>
          <xm:sqref>G8</xm:sqref>
        </x14:dataValidation>
        <x14:dataValidation type="list" allowBlank="1" showInputMessage="1" showErrorMessage="1">
          <x14:formula1>
            <xm:f>'Libreria control actual'!$H$2:$H$3</xm:f>
          </x14:formula1>
          <xm:sqref>G9</xm:sqref>
        </x14:dataValidation>
        <x14:dataValidation type="list" allowBlank="1" showInputMessage="1" showErrorMessage="1">
          <x14:formula1>
            <xm:f>'Libreria control actual'!$I$2:$I$3</xm:f>
          </x14:formula1>
          <xm:sqref>G10</xm:sqref>
        </x14:dataValidation>
        <x14:dataValidation type="list" allowBlank="1">
          <x14:formula1>
            <xm:f>'Libreria responsables'!$E$2:$E$4</xm:f>
          </x14:formula1>
          <xm:sqref>H6</xm:sqref>
        </x14:dataValidation>
        <x14:dataValidation type="list" allowBlank="1">
          <x14:formula1>
            <xm:f>'Libreria responsables'!$F$2:$F$4</xm:f>
          </x14:formula1>
          <xm:sqref>H7</xm:sqref>
        </x14:dataValidation>
        <x14:dataValidation type="list" allowBlank="1">
          <x14:formula1>
            <xm:f>'Libreria responsables'!$G$2:$G$4</xm:f>
          </x14:formula1>
          <xm:sqref>H8</xm:sqref>
        </x14:dataValidation>
        <x14:dataValidation type="list" allowBlank="1">
          <x14:formula1>
            <xm:f>'Libreria responsables'!$H$2:$H$4</xm:f>
          </x14:formula1>
          <xm:sqref>H9</xm:sqref>
        </x14:dataValidation>
        <x14:dataValidation type="list" allowBlank="1">
          <x14:formula1>
            <xm:f>'Libreria responsables'!$I$2:$I$4</xm:f>
          </x14:formula1>
          <xm:sqref>H10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selection activeCell="C2" sqref="C2:C16"/>
    </sheetView>
  </sheetViews>
  <sheetFormatPr baseColWidth="10" defaultColWidth="61.5703125" defaultRowHeight="15" x14ac:dyDescent="0.25"/>
  <cols>
    <col min="1" max="1" width="3" bestFit="1" customWidth="1"/>
    <col min="2" max="2" width="21.28515625" bestFit="1" customWidth="1"/>
    <col min="4" max="4" width="38.85546875" bestFit="1" customWidth="1"/>
    <col min="5" max="5" width="60.42578125" bestFit="1" customWidth="1"/>
    <col min="6" max="6" width="60.5703125" bestFit="1" customWidth="1"/>
    <col min="7" max="9" width="60.5703125" customWidth="1"/>
  </cols>
  <sheetData>
    <row r="1" spans="1:16" x14ac:dyDescent="0.25">
      <c r="A1" s="14" t="s">
        <v>54</v>
      </c>
      <c r="B1" s="14" t="s">
        <v>55</v>
      </c>
      <c r="C1" s="14" t="s">
        <v>56</v>
      </c>
      <c r="D1" s="14" t="s">
        <v>57</v>
      </c>
      <c r="E1" s="14" t="s">
        <v>58</v>
      </c>
      <c r="F1" s="14" t="s">
        <v>59</v>
      </c>
      <c r="G1" s="46" t="s">
        <v>67</v>
      </c>
      <c r="H1" s="46" t="s">
        <v>68</v>
      </c>
      <c r="I1" s="14" t="s">
        <v>473</v>
      </c>
      <c r="K1" s="14" t="s">
        <v>54</v>
      </c>
      <c r="L1" s="14" t="s">
        <v>55</v>
      </c>
      <c r="M1" s="14" t="s">
        <v>56</v>
      </c>
      <c r="N1" s="46" t="s">
        <v>87</v>
      </c>
      <c r="O1" s="46" t="s">
        <v>88</v>
      </c>
      <c r="P1" s="14" t="s">
        <v>473</v>
      </c>
    </row>
    <row r="2" spans="1:16" ht="30" x14ac:dyDescent="0.25">
      <c r="A2" s="15">
        <v>1</v>
      </c>
      <c r="B2" s="15" t="s">
        <v>24</v>
      </c>
      <c r="C2" s="15" t="s">
        <v>63</v>
      </c>
      <c r="D2" s="15" t="s">
        <v>24</v>
      </c>
      <c r="E2" s="15" t="s">
        <v>155</v>
      </c>
      <c r="F2" s="15" t="s">
        <v>156</v>
      </c>
      <c r="G2" s="45">
        <v>4</v>
      </c>
      <c r="H2" s="45">
        <v>5</v>
      </c>
      <c r="I2" s="15" t="s">
        <v>474</v>
      </c>
      <c r="K2" s="15">
        <v>1</v>
      </c>
      <c r="L2" s="15" t="s">
        <v>24</v>
      </c>
      <c r="M2" s="15" t="s">
        <v>63</v>
      </c>
      <c r="N2" s="45">
        <v>4</v>
      </c>
      <c r="O2" s="45">
        <v>5</v>
      </c>
      <c r="P2" s="15" t="s">
        <v>474</v>
      </c>
    </row>
    <row r="3" spans="1:16" ht="30" x14ac:dyDescent="0.25">
      <c r="A3" s="15">
        <v>2</v>
      </c>
      <c r="B3" s="15" t="s">
        <v>24</v>
      </c>
      <c r="C3" s="15" t="s">
        <v>157</v>
      </c>
      <c r="D3" s="15" t="s">
        <v>24</v>
      </c>
      <c r="E3" s="15" t="s">
        <v>158</v>
      </c>
      <c r="F3" s="15" t="s">
        <v>159</v>
      </c>
      <c r="G3" s="45">
        <v>4</v>
      </c>
      <c r="H3" s="45">
        <v>4</v>
      </c>
      <c r="I3" s="15" t="s">
        <v>475</v>
      </c>
      <c r="K3" s="15">
        <v>2</v>
      </c>
      <c r="L3" s="15" t="s">
        <v>24</v>
      </c>
      <c r="M3" s="15" t="s">
        <v>157</v>
      </c>
      <c r="N3" s="45">
        <v>4</v>
      </c>
      <c r="O3" s="45">
        <v>4</v>
      </c>
      <c r="P3" s="15" t="s">
        <v>475</v>
      </c>
    </row>
    <row r="4" spans="1:16" ht="30" x14ac:dyDescent="0.25">
      <c r="A4" s="15">
        <v>3</v>
      </c>
      <c r="B4" s="15" t="s">
        <v>24</v>
      </c>
      <c r="C4" s="15" t="s">
        <v>160</v>
      </c>
      <c r="D4" s="15" t="s">
        <v>24</v>
      </c>
      <c r="E4" s="15" t="s">
        <v>161</v>
      </c>
      <c r="F4" s="15" t="s">
        <v>162</v>
      </c>
      <c r="G4" s="45">
        <v>3</v>
      </c>
      <c r="H4" s="45">
        <v>4</v>
      </c>
      <c r="I4" s="15" t="s">
        <v>476</v>
      </c>
      <c r="K4" s="15">
        <v>3</v>
      </c>
      <c r="L4" s="15" t="s">
        <v>24</v>
      </c>
      <c r="M4" s="15" t="s">
        <v>160</v>
      </c>
      <c r="N4" s="45">
        <v>3</v>
      </c>
      <c r="O4" s="45">
        <v>4</v>
      </c>
      <c r="P4" s="15" t="s">
        <v>476</v>
      </c>
    </row>
    <row r="5" spans="1:16" ht="45" x14ac:dyDescent="0.25">
      <c r="A5" s="15">
        <v>4</v>
      </c>
      <c r="B5" s="15" t="s">
        <v>24</v>
      </c>
      <c r="C5" s="15" t="s">
        <v>163</v>
      </c>
      <c r="D5" s="15" t="s">
        <v>164</v>
      </c>
      <c r="E5" s="15" t="s">
        <v>165</v>
      </c>
      <c r="F5" s="15" t="s">
        <v>166</v>
      </c>
      <c r="G5" s="45">
        <v>3</v>
      </c>
      <c r="H5" s="45">
        <v>5</v>
      </c>
      <c r="I5" s="15" t="s">
        <v>477</v>
      </c>
      <c r="K5" s="15">
        <v>4</v>
      </c>
      <c r="L5" s="15" t="s">
        <v>24</v>
      </c>
      <c r="M5" s="15" t="s">
        <v>163</v>
      </c>
      <c r="N5" s="45">
        <v>3</v>
      </c>
      <c r="O5" s="45">
        <v>5</v>
      </c>
      <c r="P5" s="15" t="s">
        <v>477</v>
      </c>
    </row>
    <row r="6" spans="1:16" ht="30" x14ac:dyDescent="0.25">
      <c r="A6" s="15">
        <v>5</v>
      </c>
      <c r="B6" s="15" t="s">
        <v>167</v>
      </c>
      <c r="C6" s="15" t="s">
        <v>168</v>
      </c>
      <c r="D6" s="15" t="s">
        <v>169</v>
      </c>
      <c r="E6" s="15" t="s">
        <v>170</v>
      </c>
      <c r="F6" s="15" t="s">
        <v>171</v>
      </c>
      <c r="G6" s="45">
        <v>4</v>
      </c>
      <c r="H6" s="45">
        <v>4</v>
      </c>
      <c r="I6" s="15" t="s">
        <v>478</v>
      </c>
      <c r="K6" s="15">
        <v>5</v>
      </c>
      <c r="L6" s="15" t="s">
        <v>167</v>
      </c>
      <c r="M6" s="15" t="s">
        <v>168</v>
      </c>
      <c r="N6" s="45">
        <v>4</v>
      </c>
      <c r="O6" s="45">
        <v>4</v>
      </c>
      <c r="P6" s="15" t="s">
        <v>478</v>
      </c>
    </row>
    <row r="7" spans="1:16" ht="30" x14ac:dyDescent="0.25">
      <c r="A7" s="15">
        <v>6</v>
      </c>
      <c r="B7" s="15" t="s">
        <v>45</v>
      </c>
      <c r="C7" s="15" t="s">
        <v>172</v>
      </c>
      <c r="D7" s="15" t="s">
        <v>29</v>
      </c>
      <c r="E7" s="15" t="s">
        <v>173</v>
      </c>
      <c r="F7" s="15" t="s">
        <v>174</v>
      </c>
      <c r="G7" s="45">
        <v>3</v>
      </c>
      <c r="H7" s="45">
        <v>5</v>
      </c>
      <c r="I7" s="15" t="s">
        <v>479</v>
      </c>
      <c r="K7" s="15">
        <v>6</v>
      </c>
      <c r="L7" s="15" t="s">
        <v>45</v>
      </c>
      <c r="M7" s="15" t="s">
        <v>172</v>
      </c>
      <c r="N7" s="45">
        <v>3</v>
      </c>
      <c r="O7" s="45">
        <v>5</v>
      </c>
      <c r="P7" s="15" t="s">
        <v>479</v>
      </c>
    </row>
    <row r="8" spans="1:16" ht="30" x14ac:dyDescent="0.25">
      <c r="A8" s="15">
        <v>7</v>
      </c>
      <c r="B8" s="15" t="s">
        <v>45</v>
      </c>
      <c r="C8" s="15" t="s">
        <v>175</v>
      </c>
      <c r="D8" s="15" t="s">
        <v>29</v>
      </c>
      <c r="E8" s="15" t="s">
        <v>176</v>
      </c>
      <c r="F8" s="15" t="s">
        <v>177</v>
      </c>
      <c r="G8" s="45">
        <v>4</v>
      </c>
      <c r="H8" s="45">
        <v>5</v>
      </c>
      <c r="I8" s="15" t="s">
        <v>480</v>
      </c>
      <c r="K8" s="15">
        <v>7</v>
      </c>
      <c r="L8" s="15" t="s">
        <v>45</v>
      </c>
      <c r="M8" s="15" t="s">
        <v>175</v>
      </c>
      <c r="N8" s="45">
        <v>4</v>
      </c>
      <c r="O8" s="45">
        <v>5</v>
      </c>
      <c r="P8" s="15" t="s">
        <v>480</v>
      </c>
    </row>
    <row r="9" spans="1:16" ht="30" x14ac:dyDescent="0.25">
      <c r="A9" s="15">
        <v>8</v>
      </c>
      <c r="B9" s="15" t="s">
        <v>178</v>
      </c>
      <c r="C9" s="15" t="s">
        <v>179</v>
      </c>
      <c r="D9" s="15" t="s">
        <v>29</v>
      </c>
      <c r="E9" s="15" t="s">
        <v>180</v>
      </c>
      <c r="F9" s="15" t="s">
        <v>181</v>
      </c>
      <c r="G9" s="45">
        <v>3</v>
      </c>
      <c r="H9" s="45">
        <v>4</v>
      </c>
      <c r="I9" s="15" t="s">
        <v>481</v>
      </c>
      <c r="K9" s="15">
        <v>8</v>
      </c>
      <c r="L9" s="15" t="s">
        <v>178</v>
      </c>
      <c r="M9" s="15" t="s">
        <v>179</v>
      </c>
      <c r="N9" s="45">
        <v>3</v>
      </c>
      <c r="O9" s="45">
        <v>4</v>
      </c>
      <c r="P9" s="15" t="s">
        <v>481</v>
      </c>
    </row>
    <row r="10" spans="1:16" ht="45" x14ac:dyDescent="0.25">
      <c r="A10" s="15">
        <v>9</v>
      </c>
      <c r="B10" s="15" t="s">
        <v>47</v>
      </c>
      <c r="C10" s="15" t="s">
        <v>182</v>
      </c>
      <c r="D10" s="15" t="s">
        <v>34</v>
      </c>
      <c r="E10" s="15" t="s">
        <v>183</v>
      </c>
      <c r="F10" s="15" t="s">
        <v>184</v>
      </c>
      <c r="G10" s="45">
        <v>4</v>
      </c>
      <c r="H10" s="45">
        <v>3</v>
      </c>
      <c r="I10" s="15" t="s">
        <v>482</v>
      </c>
      <c r="K10" s="15">
        <v>9</v>
      </c>
      <c r="L10" s="15" t="s">
        <v>47</v>
      </c>
      <c r="M10" s="15" t="s">
        <v>182</v>
      </c>
      <c r="N10" s="45">
        <v>4</v>
      </c>
      <c r="O10" s="45">
        <v>3</v>
      </c>
      <c r="P10" s="15" t="s">
        <v>482</v>
      </c>
    </row>
    <row r="11" spans="1:16" ht="30" x14ac:dyDescent="0.25">
      <c r="A11" s="15">
        <v>10</v>
      </c>
      <c r="B11" s="15" t="s">
        <v>47</v>
      </c>
      <c r="C11" s="15" t="s">
        <v>185</v>
      </c>
      <c r="D11" s="15" t="s">
        <v>186</v>
      </c>
      <c r="E11" s="15" t="s">
        <v>187</v>
      </c>
      <c r="F11" s="15" t="s">
        <v>188</v>
      </c>
      <c r="G11" s="45">
        <v>2</v>
      </c>
      <c r="H11" s="45">
        <v>5</v>
      </c>
      <c r="I11" s="15" t="s">
        <v>483</v>
      </c>
      <c r="K11" s="15">
        <v>10</v>
      </c>
      <c r="L11" s="15" t="s">
        <v>47</v>
      </c>
      <c r="M11" s="15" t="s">
        <v>185</v>
      </c>
      <c r="N11" s="45">
        <v>2</v>
      </c>
      <c r="O11" s="45">
        <v>5</v>
      </c>
      <c r="P11" s="15" t="s">
        <v>483</v>
      </c>
    </row>
    <row r="12" spans="1:16" ht="30" x14ac:dyDescent="0.25">
      <c r="A12" s="15">
        <v>11</v>
      </c>
      <c r="B12" s="15" t="s">
        <v>41</v>
      </c>
      <c r="C12" s="15" t="s">
        <v>189</v>
      </c>
      <c r="D12" s="15" t="s">
        <v>190</v>
      </c>
      <c r="E12" s="15" t="s">
        <v>191</v>
      </c>
      <c r="F12" s="15" t="s">
        <v>192</v>
      </c>
      <c r="G12" s="45">
        <v>3</v>
      </c>
      <c r="H12" s="45">
        <v>4</v>
      </c>
      <c r="I12" s="15" t="s">
        <v>484</v>
      </c>
      <c r="K12" s="15">
        <v>11</v>
      </c>
      <c r="L12" s="15" t="s">
        <v>41</v>
      </c>
      <c r="M12" s="15" t="s">
        <v>189</v>
      </c>
      <c r="N12" s="45">
        <v>3</v>
      </c>
      <c r="O12" s="45">
        <v>4</v>
      </c>
      <c r="P12" s="15" t="s">
        <v>484</v>
      </c>
    </row>
    <row r="13" spans="1:16" ht="30" x14ac:dyDescent="0.25">
      <c r="A13" s="15">
        <v>12</v>
      </c>
      <c r="B13" s="15" t="s">
        <v>193</v>
      </c>
      <c r="C13" s="15" t="s">
        <v>194</v>
      </c>
      <c r="D13" s="15" t="s">
        <v>195</v>
      </c>
      <c r="E13" s="15" t="s">
        <v>196</v>
      </c>
      <c r="F13" s="15" t="s">
        <v>197</v>
      </c>
      <c r="G13" s="45">
        <v>3</v>
      </c>
      <c r="H13" s="45">
        <v>5</v>
      </c>
      <c r="I13" s="15" t="s">
        <v>485</v>
      </c>
      <c r="K13" s="15">
        <v>12</v>
      </c>
      <c r="L13" s="15" t="s">
        <v>193</v>
      </c>
      <c r="M13" s="15" t="s">
        <v>194</v>
      </c>
      <c r="N13" s="45">
        <v>3</v>
      </c>
      <c r="O13" s="45">
        <v>5</v>
      </c>
      <c r="P13" s="15" t="s">
        <v>485</v>
      </c>
    </row>
    <row r="14" spans="1:16" ht="30" x14ac:dyDescent="0.25">
      <c r="A14" s="15">
        <v>13</v>
      </c>
      <c r="B14" s="15" t="s">
        <v>38</v>
      </c>
      <c r="C14" s="15" t="s">
        <v>198</v>
      </c>
      <c r="D14" s="15" t="s">
        <v>38</v>
      </c>
      <c r="E14" s="15" t="s">
        <v>199</v>
      </c>
      <c r="F14" s="15" t="s">
        <v>200</v>
      </c>
      <c r="G14" s="45">
        <v>3</v>
      </c>
      <c r="H14" s="45">
        <v>4</v>
      </c>
      <c r="I14" s="15" t="s">
        <v>486</v>
      </c>
      <c r="K14" s="15">
        <v>13</v>
      </c>
      <c r="L14" s="15" t="s">
        <v>38</v>
      </c>
      <c r="M14" s="15" t="s">
        <v>198</v>
      </c>
      <c r="N14" s="45">
        <v>3</v>
      </c>
      <c r="O14" s="45">
        <v>4</v>
      </c>
      <c r="P14" s="15" t="s">
        <v>486</v>
      </c>
    </row>
    <row r="15" spans="1:16" ht="30" x14ac:dyDescent="0.25">
      <c r="A15" s="15">
        <v>14</v>
      </c>
      <c r="B15" s="15" t="s">
        <v>201</v>
      </c>
      <c r="C15" s="15" t="s">
        <v>202</v>
      </c>
      <c r="D15" s="15" t="s">
        <v>203</v>
      </c>
      <c r="E15" s="15" t="s">
        <v>204</v>
      </c>
      <c r="F15" s="15" t="s">
        <v>205</v>
      </c>
      <c r="G15" s="45">
        <v>4</v>
      </c>
      <c r="H15" s="45">
        <v>3</v>
      </c>
      <c r="I15" s="15" t="s">
        <v>487</v>
      </c>
      <c r="K15" s="15">
        <v>14</v>
      </c>
      <c r="L15" s="15" t="s">
        <v>201</v>
      </c>
      <c r="M15" s="15" t="s">
        <v>202</v>
      </c>
      <c r="N15" s="45">
        <v>4</v>
      </c>
      <c r="O15" s="45">
        <v>3</v>
      </c>
      <c r="P15" s="15" t="s">
        <v>487</v>
      </c>
    </row>
    <row r="16" spans="1:16" ht="45" x14ac:dyDescent="0.25">
      <c r="A16" s="15">
        <v>15</v>
      </c>
      <c r="B16" s="15" t="s">
        <v>206</v>
      </c>
      <c r="C16" s="15" t="s">
        <v>207</v>
      </c>
      <c r="D16" s="15" t="s">
        <v>208</v>
      </c>
      <c r="E16" s="15" t="s">
        <v>209</v>
      </c>
      <c r="F16" s="15" t="s">
        <v>210</v>
      </c>
      <c r="G16" s="45">
        <v>4</v>
      </c>
      <c r="H16" s="45">
        <v>4</v>
      </c>
      <c r="I16" s="15" t="s">
        <v>488</v>
      </c>
      <c r="K16" s="15">
        <v>15</v>
      </c>
      <c r="L16" s="15" t="s">
        <v>206</v>
      </c>
      <c r="M16" s="15" t="s">
        <v>207</v>
      </c>
      <c r="N16" s="45">
        <v>4</v>
      </c>
      <c r="O16" s="45">
        <v>4</v>
      </c>
      <c r="P16" s="15" t="s">
        <v>488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opLeftCell="D1" workbookViewId="0">
      <selection activeCell="I3" sqref="I3"/>
    </sheetView>
  </sheetViews>
  <sheetFormatPr baseColWidth="10" defaultColWidth="28.42578125" defaultRowHeight="15" x14ac:dyDescent="0.25"/>
  <cols>
    <col min="1" max="4" width="28.42578125" style="22"/>
  </cols>
  <sheetData>
    <row r="1" spans="1:9" x14ac:dyDescent="0.25">
      <c r="A1" s="14" t="s">
        <v>211</v>
      </c>
      <c r="B1" s="14" t="s">
        <v>56</v>
      </c>
      <c r="C1" s="14" t="s">
        <v>60</v>
      </c>
      <c r="E1" s="22">
        <v>1</v>
      </c>
      <c r="F1" s="22">
        <v>2</v>
      </c>
      <c r="G1" s="22">
        <v>3</v>
      </c>
      <c r="H1" s="22">
        <v>4</v>
      </c>
      <c r="I1" s="22">
        <v>5</v>
      </c>
    </row>
    <row r="2" spans="1:9" ht="30" x14ac:dyDescent="0.25">
      <c r="A2" s="6">
        <v>1</v>
      </c>
      <c r="B2" s="6" t="s">
        <v>63</v>
      </c>
      <c r="C2" s="6" t="s">
        <v>212</v>
      </c>
      <c r="E2" t="str" cm="1">
        <f t="array" ref="E2:E3">+_xlfn._xlws.FILTER(C:C,B:B=Registro_Riesgos!C6)</f>
        <v>Seguimiento mensual de mora por producto y agencia</v>
      </c>
      <c r="F2" t="str" cm="1">
        <f t="array" ref="F2:F3">+_xlfn._xlws.FILTER(C:C,B:B=Registro_Riesgos!C7)</f>
        <v>Validación de endeudamiento del socio antes de aprobar el crédito</v>
      </c>
      <c r="G2" t="str" cm="1">
        <f t="array" ref="G2:G3">+_xlfn._xlws.FILTER(C:C,B:B=Registro_Riesgos!C8)</f>
        <v>Respaldo periódico de información y bases de datos</v>
      </c>
      <c r="H2" t="str" cm="1">
        <f t="array" ref="H2:H3">+_xlfn._xlws.FILTER(C:C,B:B=Registro_Riesgos!C9)</f>
        <v>Segregación de funciones en caja, registro y autorización</v>
      </c>
      <c r="I2" t="str" cm="1">
        <f t="array" ref="I2:I3">+_xlfn._xlws.FILTER(C:C,B:B=Registro_Riesgos!C10)</f>
        <v>Uso de checklist de expediente antes de aprobación</v>
      </c>
    </row>
    <row r="3" spans="1:9" ht="30" x14ac:dyDescent="0.25">
      <c r="A3" s="6">
        <v>1</v>
      </c>
      <c r="B3" s="6" t="s">
        <v>63</v>
      </c>
      <c r="C3" s="6" t="s">
        <v>213</v>
      </c>
      <c r="E3" t="str">
        <v>Revisión previa de capacidad de pago antes del desembolso</v>
      </c>
      <c r="F3" t="str">
        <v>Revisión de referencias y verificación de ingresos declarados</v>
      </c>
      <c r="G3" t="str">
        <v>Soporte técnico para atención de incidentes y contingencias</v>
      </c>
      <c r="H3" t="str">
        <v>Arqueos y revisiones sorpresivas por supervisión</v>
      </c>
      <c r="I3" t="str">
        <v>Revisión de excepciones de crédito por nivel superior</v>
      </c>
    </row>
    <row r="4" spans="1:9" ht="45" x14ac:dyDescent="0.25">
      <c r="A4" s="6">
        <v>2</v>
      </c>
      <c r="B4" s="6" t="s">
        <v>157</v>
      </c>
      <c r="C4" s="6" t="s">
        <v>214</v>
      </c>
    </row>
    <row r="5" spans="1:9" ht="45" x14ac:dyDescent="0.25">
      <c r="A5" s="6">
        <v>2</v>
      </c>
      <c r="B5" s="6" t="s">
        <v>157</v>
      </c>
      <c r="C5" s="6" t="s">
        <v>215</v>
      </c>
    </row>
    <row r="6" spans="1:9" ht="45" x14ac:dyDescent="0.25">
      <c r="A6" s="6">
        <v>3</v>
      </c>
      <c r="B6" s="6" t="s">
        <v>160</v>
      </c>
      <c r="C6" s="6" t="s">
        <v>216</v>
      </c>
    </row>
    <row r="7" spans="1:9" ht="45" x14ac:dyDescent="0.25">
      <c r="A7" s="6">
        <v>3</v>
      </c>
      <c r="B7" s="6" t="s">
        <v>160</v>
      </c>
      <c r="C7" s="6" t="s">
        <v>217</v>
      </c>
    </row>
    <row r="8" spans="1:9" ht="45" x14ac:dyDescent="0.25">
      <c r="A8" s="6">
        <v>4</v>
      </c>
      <c r="B8" s="6" t="s">
        <v>163</v>
      </c>
      <c r="C8" s="6" t="s">
        <v>218</v>
      </c>
    </row>
    <row r="9" spans="1:9" ht="45" x14ac:dyDescent="0.25">
      <c r="A9" s="6">
        <v>4</v>
      </c>
      <c r="B9" s="6" t="s">
        <v>163</v>
      </c>
      <c r="C9" s="6" t="s">
        <v>219</v>
      </c>
    </row>
    <row r="10" spans="1:9" ht="45" x14ac:dyDescent="0.25">
      <c r="A10" s="6">
        <v>5</v>
      </c>
      <c r="B10" s="6" t="s">
        <v>168</v>
      </c>
      <c r="C10" s="6" t="s">
        <v>220</v>
      </c>
    </row>
    <row r="11" spans="1:9" ht="45" x14ac:dyDescent="0.25">
      <c r="A11" s="6">
        <v>5</v>
      </c>
      <c r="B11" s="6" t="s">
        <v>168</v>
      </c>
      <c r="C11" s="6" t="s">
        <v>221</v>
      </c>
    </row>
    <row r="12" spans="1:9" ht="30" x14ac:dyDescent="0.25">
      <c r="A12" s="6">
        <v>6</v>
      </c>
      <c r="B12" s="6" t="s">
        <v>172</v>
      </c>
      <c r="C12" s="6" t="s">
        <v>222</v>
      </c>
    </row>
    <row r="13" spans="1:9" ht="30" x14ac:dyDescent="0.25">
      <c r="A13" s="6">
        <v>6</v>
      </c>
      <c r="B13" s="6" t="s">
        <v>172</v>
      </c>
      <c r="C13" s="6" t="s">
        <v>223</v>
      </c>
    </row>
    <row r="14" spans="1:9" ht="30" x14ac:dyDescent="0.25">
      <c r="A14" s="6">
        <v>7</v>
      </c>
      <c r="B14" s="6" t="s">
        <v>175</v>
      </c>
      <c r="C14" s="6" t="s">
        <v>224</v>
      </c>
    </row>
    <row r="15" spans="1:9" ht="30" x14ac:dyDescent="0.25">
      <c r="A15" s="6">
        <v>7</v>
      </c>
      <c r="B15" s="6" t="s">
        <v>175</v>
      </c>
      <c r="C15" s="6" t="s">
        <v>225</v>
      </c>
    </row>
    <row r="16" spans="1:9" ht="45" x14ac:dyDescent="0.25">
      <c r="A16" s="6">
        <v>8</v>
      </c>
      <c r="B16" s="6" t="s">
        <v>179</v>
      </c>
      <c r="C16" s="6" t="s">
        <v>226</v>
      </c>
    </row>
    <row r="17" spans="1:3" ht="45" x14ac:dyDescent="0.25">
      <c r="A17" s="6">
        <v>8</v>
      </c>
      <c r="B17" s="6" t="s">
        <v>179</v>
      </c>
      <c r="C17" s="6" t="s">
        <v>227</v>
      </c>
    </row>
    <row r="18" spans="1:3" ht="30" x14ac:dyDescent="0.25">
      <c r="A18" s="6">
        <v>9</v>
      </c>
      <c r="B18" s="6" t="s">
        <v>182</v>
      </c>
      <c r="C18" s="6" t="s">
        <v>228</v>
      </c>
    </row>
    <row r="19" spans="1:3" ht="30" x14ac:dyDescent="0.25">
      <c r="A19" s="6">
        <v>9</v>
      </c>
      <c r="B19" s="6" t="s">
        <v>182</v>
      </c>
      <c r="C19" s="6" t="s">
        <v>229</v>
      </c>
    </row>
    <row r="20" spans="1:3" ht="30" x14ac:dyDescent="0.25">
      <c r="A20" s="6">
        <v>10</v>
      </c>
      <c r="B20" s="6" t="s">
        <v>185</v>
      </c>
      <c r="C20" s="6" t="s">
        <v>230</v>
      </c>
    </row>
    <row r="21" spans="1:3" ht="30" x14ac:dyDescent="0.25">
      <c r="A21" s="6">
        <v>10</v>
      </c>
      <c r="B21" s="6" t="s">
        <v>185</v>
      </c>
      <c r="C21" s="6" t="s">
        <v>231</v>
      </c>
    </row>
    <row r="22" spans="1:3" ht="45" x14ac:dyDescent="0.25">
      <c r="A22" s="6">
        <v>11</v>
      </c>
      <c r="B22" s="6" t="s">
        <v>189</v>
      </c>
      <c r="C22" s="6" t="s">
        <v>232</v>
      </c>
    </row>
    <row r="23" spans="1:3" ht="45" x14ac:dyDescent="0.25">
      <c r="A23" s="6">
        <v>11</v>
      </c>
      <c r="B23" s="6" t="s">
        <v>189</v>
      </c>
      <c r="C23" s="6" t="s">
        <v>233</v>
      </c>
    </row>
    <row r="24" spans="1:3" ht="30" x14ac:dyDescent="0.25">
      <c r="A24" s="6">
        <v>12</v>
      </c>
      <c r="B24" s="6" t="s">
        <v>194</v>
      </c>
      <c r="C24" s="6" t="s">
        <v>234</v>
      </c>
    </row>
    <row r="25" spans="1:3" ht="45" x14ac:dyDescent="0.25">
      <c r="A25" s="6">
        <v>12</v>
      </c>
      <c r="B25" s="6" t="s">
        <v>194</v>
      </c>
      <c r="C25" s="6" t="s">
        <v>235</v>
      </c>
    </row>
    <row r="26" spans="1:3" ht="45" x14ac:dyDescent="0.25">
      <c r="A26" s="6">
        <v>13</v>
      </c>
      <c r="B26" s="6" t="s">
        <v>198</v>
      </c>
      <c r="C26" s="6" t="s">
        <v>236</v>
      </c>
    </row>
    <row r="27" spans="1:3" ht="45" x14ac:dyDescent="0.25">
      <c r="A27" s="6">
        <v>13</v>
      </c>
      <c r="B27" s="6" t="s">
        <v>198</v>
      </c>
      <c r="C27" s="6" t="s">
        <v>237</v>
      </c>
    </row>
    <row r="28" spans="1:3" ht="45" x14ac:dyDescent="0.25">
      <c r="A28" s="6">
        <v>14</v>
      </c>
      <c r="B28" s="6" t="s">
        <v>202</v>
      </c>
      <c r="C28" s="6" t="s">
        <v>238</v>
      </c>
    </row>
    <row r="29" spans="1:3" ht="45" x14ac:dyDescent="0.25">
      <c r="A29" s="6">
        <v>14</v>
      </c>
      <c r="B29" s="6" t="s">
        <v>202</v>
      </c>
      <c r="C29" s="6" t="s">
        <v>239</v>
      </c>
    </row>
    <row r="30" spans="1:3" ht="45" x14ac:dyDescent="0.25">
      <c r="A30" s="6">
        <v>15</v>
      </c>
      <c r="B30" s="6" t="s">
        <v>207</v>
      </c>
      <c r="C30" s="6" t="s">
        <v>240</v>
      </c>
    </row>
    <row r="31" spans="1:3" ht="45" x14ac:dyDescent="0.25">
      <c r="A31" s="6">
        <v>15</v>
      </c>
      <c r="B31" s="6" t="s">
        <v>207</v>
      </c>
      <c r="C31" s="6" t="s">
        <v>241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workbookViewId="0">
      <selection activeCell="C10" sqref="C10"/>
    </sheetView>
  </sheetViews>
  <sheetFormatPr baseColWidth="10" defaultColWidth="19.140625" defaultRowHeight="15" x14ac:dyDescent="0.25"/>
  <cols>
    <col min="1" max="1" width="9.140625" bestFit="1" customWidth="1"/>
    <col min="2" max="2" width="42.7109375" customWidth="1"/>
    <col min="3" max="3" width="38.42578125" bestFit="1" customWidth="1"/>
  </cols>
  <sheetData>
    <row r="1" spans="1:9" x14ac:dyDescent="0.25">
      <c r="A1" s="14" t="s">
        <v>211</v>
      </c>
      <c r="B1" s="14" t="s">
        <v>56</v>
      </c>
      <c r="C1" s="14" t="s">
        <v>61</v>
      </c>
      <c r="E1" s="22">
        <v>1</v>
      </c>
      <c r="F1" s="22">
        <v>2</v>
      </c>
      <c r="G1" s="22">
        <v>3</v>
      </c>
      <c r="H1" s="22">
        <v>4</v>
      </c>
      <c r="I1" s="22">
        <v>5</v>
      </c>
    </row>
    <row r="2" spans="1:9" x14ac:dyDescent="0.25">
      <c r="A2" s="6">
        <v>1</v>
      </c>
      <c r="B2" s="6" t="s">
        <v>63</v>
      </c>
      <c r="C2" s="6" t="s">
        <v>242</v>
      </c>
      <c r="E2" t="str" cm="1">
        <f t="array" ref="E2:E4">+_xlfn._xlws.FILTER(C:C,B:B=Registro_Riesgos!C6)</f>
        <v>Gerencia de crédito</v>
      </c>
      <c r="F2" t="str" cm="1">
        <f t="array" ref="F2:F4">+_xlfn._xlws.FILTER(C:C,B:B=Registro_Riesgos!C7)</f>
        <v>Gerencia de crédito</v>
      </c>
      <c r="G2" t="str" cm="1">
        <f t="array" ref="G2:G4">+_xlfn._xlws.FILTER(C:C,B:B=Registro_Riesgos!C8)</f>
        <v>Tecnología o sistemas</v>
      </c>
      <c r="H2" t="str" cm="1">
        <f t="array" ref="H2:H4">+_xlfn._xlws.FILTER(C:C,B:B=Registro_Riesgos!C9)</f>
        <v>Auditoría interna</v>
      </c>
      <c r="I2" t="str" cm="1">
        <f t="array" ref="I2:I4">+_xlfn._xlws.FILTER(C:C,B:B=Registro_Riesgos!C10)</f>
        <v>Comité de crédito</v>
      </c>
    </row>
    <row r="3" spans="1:9" x14ac:dyDescent="0.25">
      <c r="A3" s="6">
        <v>1</v>
      </c>
      <c r="B3" s="6" t="s">
        <v>63</v>
      </c>
      <c r="C3" s="6" t="s">
        <v>243</v>
      </c>
      <c r="E3" t="str">
        <v>Oficial o encargado de crédito</v>
      </c>
      <c r="F3" t="str">
        <v>Analista de crédito</v>
      </c>
      <c r="G3" t="str">
        <v>Encargado de tecnología</v>
      </c>
      <c r="H3" t="str">
        <v>Encargado de operaciones</v>
      </c>
      <c r="I3" t="str">
        <v>Gerencia de crédito</v>
      </c>
    </row>
    <row r="4" spans="1:9" x14ac:dyDescent="0.25">
      <c r="A4" s="6">
        <v>1</v>
      </c>
      <c r="B4" s="6" t="s">
        <v>63</v>
      </c>
      <c r="C4" s="6" t="s">
        <v>244</v>
      </c>
      <c r="E4" t="str">
        <v>Comité de crédito</v>
      </c>
      <c r="F4" t="str">
        <v>Oficial de crédito</v>
      </c>
      <c r="G4" t="str">
        <v>Gerencia administrativa</v>
      </c>
      <c r="H4" t="str">
        <v>Gerencia general</v>
      </c>
      <c r="I4" t="str">
        <v>Oficial de crédito</v>
      </c>
    </row>
    <row r="5" spans="1:9" x14ac:dyDescent="0.25">
      <c r="A5" s="6">
        <v>2</v>
      </c>
      <c r="B5" s="6" t="s">
        <v>157</v>
      </c>
      <c r="C5" s="6" t="s">
        <v>242</v>
      </c>
    </row>
    <row r="6" spans="1:9" x14ac:dyDescent="0.25">
      <c r="A6" s="6">
        <v>2</v>
      </c>
      <c r="B6" s="6" t="s">
        <v>157</v>
      </c>
      <c r="C6" s="6" t="s">
        <v>245</v>
      </c>
    </row>
    <row r="7" spans="1:9" x14ac:dyDescent="0.25">
      <c r="A7" s="6">
        <v>2</v>
      </c>
      <c r="B7" s="6" t="s">
        <v>157</v>
      </c>
      <c r="C7" s="6" t="s">
        <v>246</v>
      </c>
    </row>
    <row r="8" spans="1:9" ht="30" x14ac:dyDescent="0.25">
      <c r="A8" s="6">
        <v>3</v>
      </c>
      <c r="B8" s="6" t="s">
        <v>160</v>
      </c>
      <c r="C8" s="6" t="s">
        <v>242</v>
      </c>
    </row>
    <row r="9" spans="1:9" ht="30" x14ac:dyDescent="0.25">
      <c r="A9" s="6">
        <v>3</v>
      </c>
      <c r="B9" s="6" t="s">
        <v>160</v>
      </c>
      <c r="C9" s="6" t="s">
        <v>247</v>
      </c>
    </row>
    <row r="10" spans="1:9" ht="30" x14ac:dyDescent="0.25">
      <c r="A10" s="6">
        <v>3</v>
      </c>
      <c r="B10" s="6" t="s">
        <v>160</v>
      </c>
      <c r="C10" s="6" t="s">
        <v>244</v>
      </c>
    </row>
    <row r="11" spans="1:9" ht="30" x14ac:dyDescent="0.25">
      <c r="A11" s="6">
        <v>4</v>
      </c>
      <c r="B11" s="6" t="s">
        <v>163</v>
      </c>
      <c r="C11" s="6" t="s">
        <v>244</v>
      </c>
    </row>
    <row r="12" spans="1:9" ht="30" x14ac:dyDescent="0.25">
      <c r="A12" s="6">
        <v>4</v>
      </c>
      <c r="B12" s="6" t="s">
        <v>163</v>
      </c>
      <c r="C12" s="6" t="s">
        <v>242</v>
      </c>
    </row>
    <row r="13" spans="1:9" ht="30" x14ac:dyDescent="0.25">
      <c r="A13" s="6">
        <v>4</v>
      </c>
      <c r="B13" s="6" t="s">
        <v>163</v>
      </c>
      <c r="C13" s="6" t="s">
        <v>246</v>
      </c>
    </row>
    <row r="14" spans="1:9" x14ac:dyDescent="0.25">
      <c r="A14" s="6">
        <v>5</v>
      </c>
      <c r="B14" s="6" t="s">
        <v>168</v>
      </c>
      <c r="C14" s="6" t="s">
        <v>248</v>
      </c>
    </row>
    <row r="15" spans="1:9" x14ac:dyDescent="0.25">
      <c r="A15" s="6">
        <v>5</v>
      </c>
      <c r="B15" s="6" t="s">
        <v>168</v>
      </c>
      <c r="C15" s="6" t="s">
        <v>242</v>
      </c>
    </row>
    <row r="16" spans="1:9" x14ac:dyDescent="0.25">
      <c r="A16" s="6">
        <v>5</v>
      </c>
      <c r="B16" s="6" t="s">
        <v>168</v>
      </c>
      <c r="C16" s="6" t="s">
        <v>249</v>
      </c>
    </row>
    <row r="17" spans="1:3" ht="30" x14ac:dyDescent="0.25">
      <c r="A17" s="6">
        <v>6</v>
      </c>
      <c r="B17" s="6" t="s">
        <v>172</v>
      </c>
      <c r="C17" s="6" t="s">
        <v>45</v>
      </c>
    </row>
    <row r="18" spans="1:3" ht="30" x14ac:dyDescent="0.25">
      <c r="A18" s="6">
        <v>6</v>
      </c>
      <c r="B18" s="6" t="s">
        <v>172</v>
      </c>
      <c r="C18" s="6" t="s">
        <v>250</v>
      </c>
    </row>
    <row r="19" spans="1:3" ht="30" x14ac:dyDescent="0.25">
      <c r="A19" s="6">
        <v>6</v>
      </c>
      <c r="B19" s="6" t="s">
        <v>172</v>
      </c>
      <c r="C19" s="6" t="s">
        <v>247</v>
      </c>
    </row>
    <row r="20" spans="1:3" ht="30" x14ac:dyDescent="0.25">
      <c r="A20" s="6">
        <v>7</v>
      </c>
      <c r="B20" s="6" t="s">
        <v>175</v>
      </c>
      <c r="C20" s="6" t="s">
        <v>45</v>
      </c>
    </row>
    <row r="21" spans="1:3" ht="30" x14ac:dyDescent="0.25">
      <c r="A21" s="6">
        <v>7</v>
      </c>
      <c r="B21" s="6" t="s">
        <v>175</v>
      </c>
      <c r="C21" s="6" t="s">
        <v>250</v>
      </c>
    </row>
    <row r="22" spans="1:3" ht="30" x14ac:dyDescent="0.25">
      <c r="A22" s="6">
        <v>7</v>
      </c>
      <c r="B22" s="6" t="s">
        <v>175</v>
      </c>
      <c r="C22" s="6" t="s">
        <v>251</v>
      </c>
    </row>
    <row r="23" spans="1:3" ht="30" x14ac:dyDescent="0.25">
      <c r="A23" s="6">
        <v>8</v>
      </c>
      <c r="B23" s="6" t="s">
        <v>179</v>
      </c>
      <c r="C23" s="6" t="s">
        <v>45</v>
      </c>
    </row>
    <row r="24" spans="1:3" ht="30" x14ac:dyDescent="0.25">
      <c r="A24" s="6">
        <v>8</v>
      </c>
      <c r="B24" s="6" t="s">
        <v>179</v>
      </c>
      <c r="C24" s="6" t="s">
        <v>250</v>
      </c>
    </row>
    <row r="25" spans="1:3" ht="30" x14ac:dyDescent="0.25">
      <c r="A25" s="6">
        <v>8</v>
      </c>
      <c r="B25" s="6" t="s">
        <v>179</v>
      </c>
      <c r="C25" s="6" t="s">
        <v>252</v>
      </c>
    </row>
    <row r="26" spans="1:3" ht="30" x14ac:dyDescent="0.25">
      <c r="A26" s="6">
        <v>9</v>
      </c>
      <c r="B26" s="6" t="s">
        <v>182</v>
      </c>
      <c r="C26" s="6" t="s">
        <v>253</v>
      </c>
    </row>
    <row r="27" spans="1:3" ht="30" x14ac:dyDescent="0.25">
      <c r="A27" s="6">
        <v>9</v>
      </c>
      <c r="B27" s="6" t="s">
        <v>182</v>
      </c>
      <c r="C27" s="6" t="s">
        <v>254</v>
      </c>
    </row>
    <row r="28" spans="1:3" ht="30" x14ac:dyDescent="0.25">
      <c r="A28" s="6">
        <v>9</v>
      </c>
      <c r="B28" s="6" t="s">
        <v>182</v>
      </c>
      <c r="C28" s="6" t="s">
        <v>255</v>
      </c>
    </row>
    <row r="29" spans="1:3" x14ac:dyDescent="0.25">
      <c r="A29" s="6">
        <v>10</v>
      </c>
      <c r="B29" s="6" t="s">
        <v>185</v>
      </c>
      <c r="C29" s="6" t="s">
        <v>256</v>
      </c>
    </row>
    <row r="30" spans="1:3" x14ac:dyDescent="0.25">
      <c r="A30" s="6">
        <v>10</v>
      </c>
      <c r="B30" s="6" t="s">
        <v>185</v>
      </c>
      <c r="C30" s="6" t="s">
        <v>253</v>
      </c>
    </row>
    <row r="31" spans="1:3" x14ac:dyDescent="0.25">
      <c r="A31" s="6">
        <v>10</v>
      </c>
      <c r="B31" s="6" t="s">
        <v>185</v>
      </c>
      <c r="C31" s="6" t="s">
        <v>247</v>
      </c>
    </row>
    <row r="32" spans="1:3" ht="30" x14ac:dyDescent="0.25">
      <c r="A32" s="6">
        <v>11</v>
      </c>
      <c r="B32" s="6" t="s">
        <v>189</v>
      </c>
      <c r="C32" s="6" t="s">
        <v>257</v>
      </c>
    </row>
    <row r="33" spans="1:3" ht="30" x14ac:dyDescent="0.25">
      <c r="A33" s="6">
        <v>11</v>
      </c>
      <c r="B33" s="6" t="s">
        <v>189</v>
      </c>
      <c r="C33" s="6" t="s">
        <v>258</v>
      </c>
    </row>
    <row r="34" spans="1:3" ht="30" x14ac:dyDescent="0.25">
      <c r="A34" s="6">
        <v>11</v>
      </c>
      <c r="B34" s="6" t="s">
        <v>189</v>
      </c>
      <c r="C34" s="6" t="s">
        <v>259</v>
      </c>
    </row>
    <row r="35" spans="1:3" x14ac:dyDescent="0.25">
      <c r="A35" s="6">
        <v>12</v>
      </c>
      <c r="B35" s="6" t="s">
        <v>194</v>
      </c>
      <c r="C35" s="6" t="s">
        <v>257</v>
      </c>
    </row>
    <row r="36" spans="1:3" x14ac:dyDescent="0.25">
      <c r="A36" s="6">
        <v>12</v>
      </c>
      <c r="B36" s="6" t="s">
        <v>194</v>
      </c>
      <c r="C36" s="6" t="s">
        <v>260</v>
      </c>
    </row>
    <row r="37" spans="1:3" x14ac:dyDescent="0.25">
      <c r="A37" s="6">
        <v>12</v>
      </c>
      <c r="B37" s="6" t="s">
        <v>194</v>
      </c>
      <c r="C37" s="6" t="s">
        <v>259</v>
      </c>
    </row>
    <row r="38" spans="1:3" ht="30" x14ac:dyDescent="0.25">
      <c r="A38" s="6">
        <v>13</v>
      </c>
      <c r="B38" s="6" t="s">
        <v>198</v>
      </c>
      <c r="C38" s="6" t="s">
        <v>38</v>
      </c>
    </row>
    <row r="39" spans="1:3" ht="30" x14ac:dyDescent="0.25">
      <c r="A39" s="6">
        <v>13</v>
      </c>
      <c r="B39" s="6" t="s">
        <v>198</v>
      </c>
      <c r="C39" s="6" t="s">
        <v>247</v>
      </c>
    </row>
    <row r="40" spans="1:3" ht="30" x14ac:dyDescent="0.25">
      <c r="A40" s="6">
        <v>13</v>
      </c>
      <c r="B40" s="6" t="s">
        <v>198</v>
      </c>
      <c r="C40" s="6" t="s">
        <v>256</v>
      </c>
    </row>
    <row r="41" spans="1:3" ht="30" x14ac:dyDescent="0.25">
      <c r="A41" s="6">
        <v>14</v>
      </c>
      <c r="B41" s="6" t="s">
        <v>202</v>
      </c>
      <c r="C41" s="6" t="s">
        <v>201</v>
      </c>
    </row>
    <row r="42" spans="1:3" ht="30" x14ac:dyDescent="0.25">
      <c r="A42" s="6">
        <v>14</v>
      </c>
      <c r="B42" s="6" t="s">
        <v>202</v>
      </c>
      <c r="C42" s="6" t="s">
        <v>261</v>
      </c>
    </row>
    <row r="43" spans="1:3" ht="30" x14ac:dyDescent="0.25">
      <c r="A43" s="6">
        <v>14</v>
      </c>
      <c r="B43" s="6" t="s">
        <v>202</v>
      </c>
      <c r="C43" s="6" t="s">
        <v>259</v>
      </c>
    </row>
    <row r="44" spans="1:3" ht="30" x14ac:dyDescent="0.25">
      <c r="A44" s="6">
        <v>15</v>
      </c>
      <c r="B44" s="6" t="s">
        <v>207</v>
      </c>
      <c r="C44" s="6" t="s">
        <v>247</v>
      </c>
    </row>
    <row r="45" spans="1:3" ht="30" x14ac:dyDescent="0.25">
      <c r="A45" s="6">
        <v>15</v>
      </c>
      <c r="B45" s="6" t="s">
        <v>207</v>
      </c>
      <c r="C45" s="6" t="s">
        <v>262</v>
      </c>
    </row>
    <row r="46" spans="1:3" ht="30" x14ac:dyDescent="0.25">
      <c r="A46" s="6">
        <v>15</v>
      </c>
      <c r="B46" s="6" t="s">
        <v>207</v>
      </c>
      <c r="C46" s="6" t="s">
        <v>263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pane ySplit="4" topLeftCell="A5" activePane="bottomLeft" state="frozen"/>
      <selection pane="bottomLeft" activeCell="D22" sqref="D22"/>
    </sheetView>
  </sheetViews>
  <sheetFormatPr baseColWidth="10" defaultColWidth="9.140625" defaultRowHeight="15" x14ac:dyDescent="0.25"/>
  <cols>
    <col min="1" max="1" width="8" customWidth="1"/>
    <col min="2" max="2" width="30" customWidth="1"/>
    <col min="3" max="3" width="14" customWidth="1"/>
    <col min="4" max="4" width="20.140625" customWidth="1"/>
    <col min="5" max="5" width="14" customWidth="1"/>
    <col min="6" max="6" width="12" customWidth="1"/>
    <col min="7" max="7" width="14" customWidth="1"/>
    <col min="8" max="8" width="12" customWidth="1"/>
    <col min="9" max="9" width="10" customWidth="1"/>
  </cols>
  <sheetData>
    <row r="1" spans="1:9" ht="33" customHeight="1" x14ac:dyDescent="0.25">
      <c r="A1" s="47" t="s">
        <v>64</v>
      </c>
      <c r="B1" s="48"/>
      <c r="C1" s="48"/>
      <c r="D1" s="48"/>
      <c r="E1" s="48"/>
      <c r="F1" s="48"/>
      <c r="G1" s="48"/>
      <c r="H1" s="48"/>
      <c r="I1" s="48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49" t="s">
        <v>65</v>
      </c>
      <c r="B3" s="49"/>
      <c r="C3" s="49"/>
      <c r="D3" s="49"/>
      <c r="E3" s="49"/>
      <c r="F3" s="49"/>
      <c r="G3" s="49"/>
      <c r="H3" s="49"/>
      <c r="I3" s="49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28.5" customHeight="1" x14ac:dyDescent="0.25">
      <c r="A5" s="16" t="s">
        <v>54</v>
      </c>
      <c r="B5" s="16" t="s">
        <v>56</v>
      </c>
      <c r="C5" s="16" t="s">
        <v>66</v>
      </c>
      <c r="D5" s="16" t="s">
        <v>67</v>
      </c>
      <c r="E5" s="16" t="s">
        <v>68</v>
      </c>
      <c r="F5" s="16" t="s">
        <v>69</v>
      </c>
      <c r="G5" s="16" t="s">
        <v>70</v>
      </c>
      <c r="H5" s="16" t="s">
        <v>71</v>
      </c>
      <c r="I5" s="16" t="s">
        <v>72</v>
      </c>
    </row>
    <row r="6" spans="1:9" ht="30" x14ac:dyDescent="0.25">
      <c r="A6" s="4">
        <f>Registro_Riesgos!A6</f>
        <v>1</v>
      </c>
      <c r="B6" s="26" t="str">
        <f>Registro_Riesgos!C6</f>
        <v>Aumento de mora en cartera de consumo</v>
      </c>
      <c r="C6" s="27" t="str">
        <f>Registro_Riesgos!D6</f>
        <v>Crédito</v>
      </c>
      <c r="D6" s="18">
        <f>+INDEX('Libreria de riesgos'!$G$2:$G$16,MATCH(Evaluacion!B6,'Libreria de riesgos'!$C$2:$C$16,0))</f>
        <v>4</v>
      </c>
      <c r="E6" s="18">
        <f>+INDEX('Libreria de riesgos'!$H$2:$H$16,MATCH(Evaluacion!B6,'Libreria de riesgos'!$C$2:$C$16,0))</f>
        <v>5</v>
      </c>
      <c r="F6" s="24">
        <f t="shared" ref="F6:F8" si="0">IF(OR(D6="",E6=""),"",D6*E6)</f>
        <v>20</v>
      </c>
      <c r="G6" s="25" t="str">
        <f t="shared" ref="G6:G10" si="1">IF(F6="","",IF(F6&lt;=5,"Bajo",IF(F6&lt;=10,"Medio",IF(F6&lt;=15,"Alto","Crítico"))))</f>
        <v>Crítico</v>
      </c>
      <c r="H6" s="25" t="str">
        <f t="shared" ref="H6:H10" si="2">IF(G6="","",IF(G6="Bajo","Verde",IF(G6="Medio","Amarillo","Rojo")))</f>
        <v>Rojo</v>
      </c>
      <c r="I6" s="24">
        <f>IF(F6="","",RANK(F6,$F$6:$F$10,0)+COUNTIF($F$6:F6,F6)-1)</f>
        <v>1</v>
      </c>
    </row>
    <row r="7" spans="1:9" x14ac:dyDescent="0.25">
      <c r="A7" s="4">
        <f>Registro_Riesgos!A7</f>
        <v>2</v>
      </c>
      <c r="B7" s="26" t="str">
        <f>Registro_Riesgos!C7</f>
        <v>Sobreendeudamiento de socios</v>
      </c>
      <c r="C7" s="27" t="str">
        <f>Registro_Riesgos!D7</f>
        <v>Crédito</v>
      </c>
      <c r="D7" s="18">
        <f>+INDEX('Libreria de riesgos'!$G$2:$G$16,MATCH(Evaluacion!B7,'Libreria de riesgos'!$C$2:$C$16,0))</f>
        <v>4</v>
      </c>
      <c r="E7" s="18">
        <f>+INDEX('Libreria de riesgos'!$H$2:$H$16,MATCH(Evaluacion!B7,'Libreria de riesgos'!$C$2:$C$16,0))</f>
        <v>4</v>
      </c>
      <c r="F7" s="24">
        <f t="shared" si="0"/>
        <v>16</v>
      </c>
      <c r="G7" s="25" t="str">
        <f t="shared" si="1"/>
        <v>Crítico</v>
      </c>
      <c r="H7" s="25" t="str">
        <f t="shared" si="2"/>
        <v>Rojo</v>
      </c>
      <c r="I7" s="24">
        <f>IF(F7="","",RANK(F7,$F$6:$F$10,0)+COUNTIF($F$6:F7,F7)-1)</f>
        <v>2</v>
      </c>
    </row>
    <row r="8" spans="1:9" ht="30" x14ac:dyDescent="0.25">
      <c r="A8" s="4">
        <f>Registro_Riesgos!A8</f>
        <v>3</v>
      </c>
      <c r="B8" s="26" t="str">
        <f>Registro_Riesgos!C8</f>
        <v>Caída del sistema o interrupción de servicios tecnológicos</v>
      </c>
      <c r="C8" s="27" t="str">
        <f>Registro_Riesgos!D8</f>
        <v>Operacional / Tecnológico</v>
      </c>
      <c r="D8" s="18">
        <f>+INDEX('Libreria de riesgos'!$G$2:$G$16,MATCH(Evaluacion!B8,'Libreria de riesgos'!$C$2:$C$16,0))</f>
        <v>3</v>
      </c>
      <c r="E8" s="18">
        <f>+INDEX('Libreria de riesgos'!$H$2:$H$16,MATCH(Evaluacion!B8,'Libreria de riesgos'!$C$2:$C$16,0))</f>
        <v>4</v>
      </c>
      <c r="F8" s="24">
        <f t="shared" si="0"/>
        <v>12</v>
      </c>
      <c r="G8" s="25" t="str">
        <f t="shared" si="1"/>
        <v>Alto</v>
      </c>
      <c r="H8" s="25" t="str">
        <f t="shared" si="2"/>
        <v>Rojo</v>
      </c>
      <c r="I8" s="24">
        <f>IF(F8="","",RANK(F8,$F$6:$F$10,0)+COUNTIF($F$6:F8,F8)-1)</f>
        <v>4</v>
      </c>
    </row>
    <row r="9" spans="1:9" ht="30" x14ac:dyDescent="0.25">
      <c r="A9" s="4">
        <f>Registro_Riesgos!A9</f>
        <v>4</v>
      </c>
      <c r="B9" s="26" t="str">
        <f>Registro_Riesgos!C9</f>
        <v>Fraude interno o uso indebido de fondos</v>
      </c>
      <c r="C9" s="27" t="str">
        <f>Registro_Riesgos!D9</f>
        <v>Operacional / Fraude</v>
      </c>
      <c r="D9" s="18">
        <f>+INDEX('Libreria de riesgos'!$G$2:$G$16,MATCH(Evaluacion!B9,'Libreria de riesgos'!$C$2:$C$16,0))</f>
        <v>2</v>
      </c>
      <c r="E9" s="18">
        <f>+INDEX('Libreria de riesgos'!$H$2:$H$16,MATCH(Evaluacion!B9,'Libreria de riesgos'!$C$2:$C$16,0))</f>
        <v>5</v>
      </c>
      <c r="F9" s="24">
        <f t="shared" ref="F9:F10" si="3">IF(OR(D9="",E9=""),"",D9*E9)</f>
        <v>10</v>
      </c>
      <c r="G9" s="25" t="str">
        <f t="shared" si="1"/>
        <v>Medio</v>
      </c>
      <c r="H9" s="25" t="str">
        <f t="shared" si="2"/>
        <v>Amarillo</v>
      </c>
      <c r="I9" s="24">
        <f>IF(F9="","",RANK(F9,$F$6:$F$10,0)+COUNTIF($F$6:F9,F9)-1)</f>
        <v>5</v>
      </c>
    </row>
    <row r="10" spans="1:9" ht="45" x14ac:dyDescent="0.25">
      <c r="A10" s="4">
        <f>Registro_Riesgos!A10</f>
        <v>5</v>
      </c>
      <c r="B10" s="26" t="str">
        <f>Registro_Riesgos!C10</f>
        <v>Aprobación de créditos sin suficiente sustento o fuera de política</v>
      </c>
      <c r="C10" s="27" t="str">
        <f>Registro_Riesgos!D10</f>
        <v>Crédito / Cumplimiento</v>
      </c>
      <c r="D10" s="18">
        <f>+INDEX('Libreria de riesgos'!$G$2:$G$16,MATCH(Evaluacion!B10,'Libreria de riesgos'!$C$2:$C$16,0))</f>
        <v>3</v>
      </c>
      <c r="E10" s="18">
        <f>+INDEX('Libreria de riesgos'!$H$2:$H$16,MATCH(Evaluacion!B10,'Libreria de riesgos'!$C$2:$C$16,0))</f>
        <v>5</v>
      </c>
      <c r="F10" s="24">
        <f t="shared" si="3"/>
        <v>15</v>
      </c>
      <c r="G10" s="25" t="str">
        <f t="shared" si="1"/>
        <v>Alto</v>
      </c>
      <c r="H10" s="25" t="str">
        <f t="shared" si="2"/>
        <v>Rojo</v>
      </c>
      <c r="I10" s="24">
        <f>IF(F10="","",RANK(F10,$F$6:$F$10,0)+COUNTIF($F$6:F10,F10)-1)</f>
        <v>3</v>
      </c>
    </row>
  </sheetData>
  <mergeCells count="2">
    <mergeCell ref="A1:I1"/>
    <mergeCell ref="A3:I3"/>
  </mergeCells>
  <conditionalFormatting sqref="F6:F10">
    <cfRule type="cellIs" dxfId="12" priority="4" operator="between">
      <formula>1</formula>
      <formula>5</formula>
    </cfRule>
    <cfRule type="cellIs" dxfId="11" priority="5" operator="between">
      <formula>6</formula>
      <formula>10</formula>
    </cfRule>
    <cfRule type="cellIs" dxfId="10" priority="6" operator="greaterThan">
      <formula>10</formula>
    </cfRule>
  </conditionalFormatting>
  <conditionalFormatting sqref="H6:H10">
    <cfRule type="cellIs" dxfId="9" priority="1" operator="equal">
      <formula>"Verde"</formula>
    </cfRule>
    <cfRule type="cellIs" dxfId="8" priority="2" operator="equal">
      <formula>"Amarillo"</formula>
    </cfRule>
    <cfRule type="cellIs" dxfId="7" priority="3" operator="equal">
      <formula>"Rojo"</formula>
    </cfRule>
  </conditionalFormatting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Listas!$D$1:$D$5</xm:f>
          </x14:formula1>
          <xm:sqref>D6:E10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0"/>
  <sheetViews>
    <sheetView workbookViewId="0">
      <pane ySplit="4" topLeftCell="A5" activePane="bottomLeft" state="frozen"/>
      <selection pane="bottomLeft" activeCell="E5" sqref="E5:E10"/>
    </sheetView>
  </sheetViews>
  <sheetFormatPr baseColWidth="10" defaultColWidth="9.140625" defaultRowHeight="15" x14ac:dyDescent="0.25"/>
  <cols>
    <col min="1" max="1" width="8" customWidth="1"/>
    <col min="2" max="3" width="24" customWidth="1"/>
    <col min="4" max="4" width="38" customWidth="1"/>
    <col min="5" max="6" width="16" customWidth="1"/>
    <col min="7" max="7" width="14" customWidth="1"/>
    <col min="8" max="8" width="12" customWidth="1"/>
    <col min="9" max="9" width="16" customWidth="1"/>
  </cols>
  <sheetData>
    <row r="1" spans="1:9" ht="35.25" customHeight="1" x14ac:dyDescent="0.25">
      <c r="A1" s="47" t="s">
        <v>74</v>
      </c>
      <c r="B1" s="48"/>
      <c r="C1" s="48"/>
      <c r="D1" s="48"/>
      <c r="E1" s="48"/>
      <c r="F1" s="48"/>
      <c r="G1" s="48"/>
      <c r="H1" s="48"/>
      <c r="I1" s="48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49" t="s">
        <v>75</v>
      </c>
      <c r="B3" s="49"/>
      <c r="C3" s="49"/>
      <c r="D3" s="49"/>
      <c r="E3" s="49"/>
      <c r="F3" s="49"/>
      <c r="G3" s="49"/>
      <c r="H3" s="49"/>
      <c r="I3" s="49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30" x14ac:dyDescent="0.25">
      <c r="A5" s="16" t="s">
        <v>54</v>
      </c>
      <c r="B5" s="16" t="s">
        <v>76</v>
      </c>
      <c r="C5" s="16" t="s">
        <v>77</v>
      </c>
      <c r="D5" s="16" t="s">
        <v>78</v>
      </c>
      <c r="E5" s="16" t="s">
        <v>79</v>
      </c>
      <c r="F5" s="16" t="s">
        <v>80</v>
      </c>
      <c r="G5" s="16" t="s">
        <v>81</v>
      </c>
      <c r="H5" s="16" t="s">
        <v>82</v>
      </c>
      <c r="I5" s="16" t="s">
        <v>61</v>
      </c>
    </row>
    <row r="6" spans="1:9" ht="30" x14ac:dyDescent="0.25">
      <c r="A6" s="17">
        <v>1</v>
      </c>
      <c r="B6" s="26" t="str">
        <f>+Registro_Riesgos!C6</f>
        <v>Aumento de mora en cartera de consumo</v>
      </c>
      <c r="C6" s="19" t="s">
        <v>266</v>
      </c>
      <c r="D6" s="28" t="str">
        <f>+INDEX('Libreria KRIs'!$D$2:$D$31,MATCH(KRIs!C6,'Libreria KRIs'!$C$2:$C$31,0))</f>
        <v>Saldo vencido &gt;30 días / cartera de consumo total</v>
      </c>
      <c r="E6" s="27" t="str">
        <f>+INDEX('Libreria KRIs'!$E$2:$E$31,MATCH(KRIs!C6,'Libreria KRIs'!$C$2:$C$31,0))</f>
        <v>≤ 4%</v>
      </c>
      <c r="F6" s="27" t="str">
        <f>+INDEX('Libreria KRIs'!$F$2:$F$31,MATCH(KRIs!C6,'Libreria KRIs'!$C$2:$C$31,0))</f>
        <v>&gt; 4% y ≤ 6%</v>
      </c>
      <c r="G6" s="27" t="str">
        <f>+INDEX('Libreria KRIs'!$G$2:$G$31,MATCH(KRIs!C6,'Libreria KRIs'!$C$2:$C$31,0))</f>
        <v>&gt; 6%</v>
      </c>
      <c r="H6" s="27" t="str">
        <f>+INDEX('Libreria KRIs'!$H$2:$H$31,MATCH(KRIs!C6,'Libreria KRIs'!$C$2:$C$31,0))</f>
        <v>Mensual</v>
      </c>
      <c r="I6" s="27" t="str">
        <f>+INDEX('Libreria KRIs'!$I$2:$I$31,MATCH(KRIs!C6,'Libreria KRIs'!$C$2:$C$31,0))</f>
        <v>Gerencia de crédito</v>
      </c>
    </row>
    <row r="7" spans="1:9" ht="45" x14ac:dyDescent="0.25">
      <c r="A7" s="17">
        <v>2</v>
      </c>
      <c r="B7" s="26" t="str">
        <f>+Registro_Riesgos!C7</f>
        <v>Sobreendeudamiento de socios</v>
      </c>
      <c r="C7" s="19" t="s">
        <v>281</v>
      </c>
      <c r="D7" s="28" t="str">
        <f>+INDEX('Libreria KRIs'!$D$2:$D$31,MATCH(KRIs!C7,'Libreria KRIs'!$C$2:$C$31,0))</f>
        <v>Número de expedientes sin validación suficiente de otras deudas / expedientes revisados</v>
      </c>
      <c r="E7" s="27" t="str">
        <f>+INDEX('Libreria KRIs'!$E$2:$E$31,MATCH(KRIs!C7,'Libreria KRIs'!$C$2:$C$31,0))</f>
        <v>≤ 5%</v>
      </c>
      <c r="F7" s="27" t="str">
        <f>+INDEX('Libreria KRIs'!$F$2:$F$31,MATCH(KRIs!C7,'Libreria KRIs'!$C$2:$C$31,0))</f>
        <v>&gt; 5% y ≤ 10%</v>
      </c>
      <c r="G7" s="27" t="str">
        <f>+INDEX('Libreria KRIs'!$G$2:$G$31,MATCH(KRIs!C7,'Libreria KRIs'!$C$2:$C$31,0))</f>
        <v>&gt; 10%</v>
      </c>
      <c r="H7" s="27" t="str">
        <f>+INDEX('Libreria KRIs'!$H$2:$H$31,MATCH(KRIs!C7,'Libreria KRIs'!$C$2:$C$31,0))</f>
        <v>Mensual</v>
      </c>
      <c r="I7" s="27" t="str">
        <f>+INDEX('Libreria KRIs'!$I$2:$I$31,MATCH(KRIs!C7,'Libreria KRIs'!$C$2:$C$31,0))</f>
        <v>Gerencia de crédito</v>
      </c>
    </row>
    <row r="8" spans="1:9" ht="45" x14ac:dyDescent="0.25">
      <c r="A8" s="17">
        <v>3</v>
      </c>
      <c r="B8" s="26" t="str">
        <f>+Registro_Riesgos!C8</f>
        <v>Caída del sistema o interrupción de servicios tecnológicos</v>
      </c>
      <c r="C8" s="19" t="s">
        <v>365</v>
      </c>
      <c r="D8" s="28" t="str">
        <f>+INDEX('Libreria KRIs'!$D$2:$D$31,MATCH(KRIs!C8,'Libreria KRIs'!$C$2:$C$31,0))</f>
        <v>Tiempo promedio para restablecer el servicio ante fallas</v>
      </c>
      <c r="E8" s="27" t="str">
        <f>+INDEX('Libreria KRIs'!$E$2:$E$31,MATCH(KRIs!C8,'Libreria KRIs'!$C$2:$C$31,0))</f>
        <v>≤ 2 horas</v>
      </c>
      <c r="F8" s="27" t="str">
        <f>+INDEX('Libreria KRIs'!$F$2:$F$31,MATCH(KRIs!C8,'Libreria KRIs'!$C$2:$C$31,0))</f>
        <v>&gt; 2 y ≤ 4 horas</v>
      </c>
      <c r="G8" s="27" t="str">
        <f>+INDEX('Libreria KRIs'!$G$2:$G$31,MATCH(KRIs!C8,'Libreria KRIs'!$C$2:$C$31,0))</f>
        <v>&gt; 4 horas</v>
      </c>
      <c r="H8" s="27" t="str">
        <f>+INDEX('Libreria KRIs'!$H$2:$H$31,MATCH(KRIs!C8,'Libreria KRIs'!$C$2:$C$31,0))</f>
        <v>Mensual</v>
      </c>
      <c r="I8" s="27" t="str">
        <f>+INDEX('Libreria KRIs'!$I$2:$I$31,MATCH(KRIs!C8,'Libreria KRIs'!$C$2:$C$31,0))</f>
        <v>Tecnología o sistemas</v>
      </c>
    </row>
    <row r="9" spans="1:9" ht="30" x14ac:dyDescent="0.25">
      <c r="A9" s="17">
        <v>4</v>
      </c>
      <c r="B9" s="26" t="str">
        <f>+Registro_Riesgos!C9</f>
        <v>Fraude interno o uso indebido de fondos</v>
      </c>
      <c r="C9" s="19" t="s">
        <v>353</v>
      </c>
      <c r="D9" s="28" t="str">
        <f>+INDEX('Libreria KRIs'!$D$2:$D$31,MATCH(KRIs!C9,'Libreria KRIs'!$C$2:$C$31,0))</f>
        <v>Número de incidentes de fraude confirmados en el período</v>
      </c>
      <c r="E9" s="27">
        <f>+INDEX('Libreria KRIs'!$E$2:$E$31,MATCH(KRIs!C9,'Libreria KRIs'!$C$2:$C$31,0))</f>
        <v>0</v>
      </c>
      <c r="F9" s="27">
        <f>+INDEX('Libreria KRIs'!$F$2:$F$31,MATCH(KRIs!C9,'Libreria KRIs'!$C$2:$C$31,0))</f>
        <v>1</v>
      </c>
      <c r="G9" s="27" t="str">
        <f>+INDEX('Libreria KRIs'!$G$2:$G$31,MATCH(KRIs!C9,'Libreria KRIs'!$C$2:$C$31,0))</f>
        <v>≥ 2</v>
      </c>
      <c r="H9" s="27" t="str">
        <f>+INDEX('Libreria KRIs'!$H$2:$H$31,MATCH(KRIs!C9,'Libreria KRIs'!$C$2:$C$31,0))</f>
        <v>Mensual</v>
      </c>
      <c r="I9" s="27" t="str">
        <f>+INDEX('Libreria KRIs'!$I$2:$I$31,MATCH(KRIs!C9,'Libreria KRIs'!$C$2:$C$31,0))</f>
        <v>Auditoría interna</v>
      </c>
    </row>
    <row r="10" spans="1:9" ht="45" x14ac:dyDescent="0.25">
      <c r="A10" s="17">
        <v>5</v>
      </c>
      <c r="B10" s="26" t="str">
        <f>+Registro_Riesgos!C10</f>
        <v>Aprobación de créditos sin suficiente sustento o fuera de política</v>
      </c>
      <c r="C10" s="19" t="s">
        <v>300</v>
      </c>
      <c r="D10" s="28" t="str">
        <f>+INDEX('Libreria KRIs'!$D$2:$D$31,MATCH(KRIs!C10,'Libreria KRIs'!$C$2:$C$31,0))</f>
        <v>Número de expedientes aprobados con documentación incompleta / expedientes revisados</v>
      </c>
      <c r="E10" s="27" t="str">
        <f>+INDEX('Libreria KRIs'!$E$2:$E$31,MATCH(KRIs!C10,'Libreria KRIs'!$C$2:$C$31,0))</f>
        <v>≤ 2%</v>
      </c>
      <c r="F10" s="27" t="str">
        <f>+INDEX('Libreria KRIs'!$F$2:$F$31,MATCH(KRIs!C10,'Libreria KRIs'!$C$2:$C$31,0))</f>
        <v>&gt; 2% y ≤ 5%</v>
      </c>
      <c r="G10" s="27" t="str">
        <f>+INDEX('Libreria KRIs'!$G$2:$G$31,MATCH(KRIs!C10,'Libreria KRIs'!$C$2:$C$31,0))</f>
        <v>&gt; 5%</v>
      </c>
      <c r="H10" s="27" t="str">
        <f>+INDEX('Libreria KRIs'!$H$2:$H$31,MATCH(KRIs!C10,'Libreria KRIs'!$C$2:$C$31,0))</f>
        <v>Mensual</v>
      </c>
      <c r="I10" s="27" t="str">
        <f>+INDEX('Libreria KRIs'!$I$2:$I$31,MATCH(KRIs!C10,'Libreria KRIs'!$C$2:$C$31,0))</f>
        <v>Gerencia de crédito</v>
      </c>
    </row>
  </sheetData>
  <mergeCells count="2">
    <mergeCell ref="A1:I1"/>
    <mergeCell ref="A3:I3"/>
  </mergeCells>
  <dataValidations count="1">
    <dataValidation allowBlank="1" sqref="H6:I10"/>
  </dataValidations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'Libreria KRIs'!$L$2:$L$3</xm:f>
          </x14:formula1>
          <xm:sqref>C6</xm:sqref>
        </x14:dataValidation>
        <x14:dataValidation type="list" allowBlank="1" showInputMessage="1" showErrorMessage="1">
          <x14:formula1>
            <xm:f>'Libreria KRIs'!$M$2:$M$3</xm:f>
          </x14:formula1>
          <xm:sqref>C7</xm:sqref>
        </x14:dataValidation>
        <x14:dataValidation type="list" allowBlank="1" showInputMessage="1" showErrorMessage="1">
          <x14:formula1>
            <xm:f>'Libreria KRIs'!$N$2:$N$3</xm:f>
          </x14:formula1>
          <xm:sqref>C8</xm:sqref>
        </x14:dataValidation>
        <x14:dataValidation type="list" allowBlank="1" showInputMessage="1" showErrorMessage="1">
          <x14:formula1>
            <xm:f>'Libreria KRIs'!$O$2:$O$3</xm:f>
          </x14:formula1>
          <xm:sqref>C9</xm:sqref>
        </x14:dataValidation>
        <x14:dataValidation type="list" allowBlank="1" showInputMessage="1" showErrorMessage="1">
          <x14:formula1>
            <xm:f>'Libreria KRIs'!$P$2:$P$3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opLeftCell="C1" workbookViewId="0">
      <selection activeCell="I2" sqref="I2"/>
    </sheetView>
  </sheetViews>
  <sheetFormatPr baseColWidth="10" defaultColWidth="25.140625" defaultRowHeight="15" x14ac:dyDescent="0.25"/>
  <cols>
    <col min="1" max="1" width="9.140625" bestFit="1" customWidth="1"/>
    <col min="2" max="2" width="61.5703125" bestFit="1" customWidth="1"/>
    <col min="3" max="3" width="46.28515625" bestFit="1" customWidth="1"/>
    <col min="4" max="4" width="73.28515625" bestFit="1" customWidth="1"/>
    <col min="5" max="5" width="27" bestFit="1" customWidth="1"/>
    <col min="6" max="6" width="25" bestFit="1" customWidth="1"/>
    <col min="7" max="7" width="10.5703125" bestFit="1" customWidth="1"/>
    <col min="8" max="8" width="14.7109375" bestFit="1" customWidth="1"/>
    <col min="9" max="9" width="38.42578125" bestFit="1" customWidth="1"/>
    <col min="10" max="10" width="30.28515625" customWidth="1"/>
    <col min="11" max="11" width="73.42578125" customWidth="1"/>
    <col min="12" max="20" width="26.5703125" customWidth="1"/>
  </cols>
  <sheetData>
    <row r="1" spans="1:16" x14ac:dyDescent="0.25">
      <c r="A1" s="14" t="s">
        <v>211</v>
      </c>
      <c r="B1" s="14" t="s">
        <v>56</v>
      </c>
      <c r="C1" s="14" t="s">
        <v>77</v>
      </c>
      <c r="D1" s="14" t="s">
        <v>78</v>
      </c>
      <c r="E1" s="14" t="s">
        <v>264</v>
      </c>
      <c r="F1" s="14" t="s">
        <v>265</v>
      </c>
      <c r="G1" s="14" t="s">
        <v>81</v>
      </c>
      <c r="H1" s="14" t="s">
        <v>82</v>
      </c>
      <c r="I1" s="14" t="s">
        <v>61</v>
      </c>
      <c r="J1" s="14" t="s">
        <v>465</v>
      </c>
      <c r="L1" s="22">
        <v>1</v>
      </c>
      <c r="M1" s="22">
        <v>2</v>
      </c>
      <c r="N1" s="22">
        <v>3</v>
      </c>
      <c r="O1" s="22">
        <v>4</v>
      </c>
      <c r="P1" s="22">
        <v>5</v>
      </c>
    </row>
    <row r="2" spans="1:16" x14ac:dyDescent="0.25">
      <c r="A2" s="6">
        <v>1</v>
      </c>
      <c r="B2" s="7" t="s">
        <v>63</v>
      </c>
      <c r="C2" s="7" t="s">
        <v>266</v>
      </c>
      <c r="D2" s="7" t="s">
        <v>267</v>
      </c>
      <c r="E2" s="6" t="s">
        <v>268</v>
      </c>
      <c r="F2" s="6" t="s">
        <v>269</v>
      </c>
      <c r="G2" s="6" t="s">
        <v>270</v>
      </c>
      <c r="H2" s="6" t="s">
        <v>26</v>
      </c>
      <c r="I2" s="6" t="s">
        <v>242</v>
      </c>
      <c r="J2" s="6" t="s">
        <v>466</v>
      </c>
      <c r="L2" t="str" cm="1">
        <f t="array" ref="L2:L3">+_xlfn._xlws.FILTER(C:C,B:B=KRIs!B6)</f>
        <v>PAR 30 cartera de consumo</v>
      </c>
      <c r="M2" t="str" cm="1">
        <f t="array" ref="M2:M3">+_xlfn._xlws.FILTER(C:C,B:B=KRIs!B7)</f>
        <v>Socios con cuota/ingreso alta</v>
      </c>
      <c r="N2" t="str" cm="1">
        <f t="array" ref="N2:N3">+_xlfn._xlws.FILTER(C:C,B:B=KRIs!B8)</f>
        <v>Disponibilidad del sistema</v>
      </c>
      <c r="O2" t="str" cm="1">
        <f t="array" ref="O2:O3">+_xlfn._xlws.FILTER(C:C,B:B=KRIs!B9)</f>
        <v>Incidentes de fraude detectados</v>
      </c>
      <c r="P2" t="str" cm="1">
        <f t="array" ref="P2:P3">+_xlfn._xlws.FILTER(C:C,B:B=KRIs!B10)</f>
        <v>Créditos con excepción a política</v>
      </c>
    </row>
    <row r="3" spans="1:16" x14ac:dyDescent="0.25">
      <c r="A3" s="6">
        <v>1</v>
      </c>
      <c r="B3" s="7" t="s">
        <v>63</v>
      </c>
      <c r="C3" s="7" t="s">
        <v>271</v>
      </c>
      <c r="D3" s="7" t="s">
        <v>272</v>
      </c>
      <c r="E3" s="6" t="s">
        <v>273</v>
      </c>
      <c r="F3" s="6" t="s">
        <v>274</v>
      </c>
      <c r="G3" s="6" t="s">
        <v>275</v>
      </c>
      <c r="H3" s="6" t="s">
        <v>26</v>
      </c>
      <c r="I3" s="6" t="s">
        <v>243</v>
      </c>
      <c r="J3" s="6" t="s">
        <v>466</v>
      </c>
      <c r="L3" t="str">
        <v>Mora temprana</v>
      </c>
      <c r="M3" t="str">
        <v>Créditos con endeudamiento no validado</v>
      </c>
      <c r="N3" t="str">
        <v>Tiempo promedio de recuperación</v>
      </c>
      <c r="O3" t="str">
        <v>Hallazgos críticos de control</v>
      </c>
      <c r="P3" t="str">
        <v>Expedientes incompletos aprobados</v>
      </c>
    </row>
    <row r="4" spans="1:16" x14ac:dyDescent="0.25">
      <c r="A4" s="6">
        <v>2</v>
      </c>
      <c r="B4" s="7" t="s">
        <v>157</v>
      </c>
      <c r="C4" s="7" t="s">
        <v>276</v>
      </c>
      <c r="D4" s="7" t="s">
        <v>277</v>
      </c>
      <c r="E4" s="6" t="s">
        <v>278</v>
      </c>
      <c r="F4" s="6" t="s">
        <v>279</v>
      </c>
      <c r="G4" s="6" t="s">
        <v>280</v>
      </c>
      <c r="H4" s="6" t="s">
        <v>26</v>
      </c>
      <c r="I4" s="6" t="s">
        <v>245</v>
      </c>
      <c r="J4" s="6" t="s">
        <v>466</v>
      </c>
    </row>
    <row r="5" spans="1:16" ht="30" x14ac:dyDescent="0.25">
      <c r="A5" s="6">
        <v>2</v>
      </c>
      <c r="B5" s="7" t="s">
        <v>157</v>
      </c>
      <c r="C5" s="7" t="s">
        <v>281</v>
      </c>
      <c r="D5" s="7" t="s">
        <v>282</v>
      </c>
      <c r="E5" s="6" t="s">
        <v>283</v>
      </c>
      <c r="F5" s="6" t="s">
        <v>284</v>
      </c>
      <c r="G5" s="6" t="s">
        <v>285</v>
      </c>
      <c r="H5" s="6" t="s">
        <v>26</v>
      </c>
      <c r="I5" s="6" t="s">
        <v>242</v>
      </c>
      <c r="J5" s="6" t="s">
        <v>466</v>
      </c>
    </row>
    <row r="6" spans="1:16" x14ac:dyDescent="0.25">
      <c r="A6" s="6">
        <v>3</v>
      </c>
      <c r="B6" s="7" t="s">
        <v>160</v>
      </c>
      <c r="C6" s="7" t="s">
        <v>286</v>
      </c>
      <c r="D6" s="7" t="s">
        <v>287</v>
      </c>
      <c r="E6" s="6" t="s">
        <v>288</v>
      </c>
      <c r="F6" s="6" t="s">
        <v>289</v>
      </c>
      <c r="G6" s="6" t="s">
        <v>290</v>
      </c>
      <c r="H6" s="6" t="s">
        <v>26</v>
      </c>
      <c r="I6" s="6" t="s">
        <v>242</v>
      </c>
      <c r="J6" s="6" t="s">
        <v>466</v>
      </c>
    </row>
    <row r="7" spans="1:16" x14ac:dyDescent="0.25">
      <c r="A7" s="6">
        <v>3</v>
      </c>
      <c r="B7" s="7" t="s">
        <v>160</v>
      </c>
      <c r="C7" s="7" t="s">
        <v>291</v>
      </c>
      <c r="D7" s="7" t="s">
        <v>292</v>
      </c>
      <c r="E7" s="6" t="s">
        <v>293</v>
      </c>
      <c r="F7" s="6" t="s">
        <v>294</v>
      </c>
      <c r="G7" s="6" t="s">
        <v>295</v>
      </c>
      <c r="H7" s="6" t="s">
        <v>26</v>
      </c>
      <c r="I7" s="6" t="s">
        <v>244</v>
      </c>
      <c r="J7" s="6" t="s">
        <v>466</v>
      </c>
    </row>
    <row r="8" spans="1:16" x14ac:dyDescent="0.25">
      <c r="A8" s="6">
        <v>4</v>
      </c>
      <c r="B8" s="7" t="s">
        <v>163</v>
      </c>
      <c r="C8" s="7" t="s">
        <v>296</v>
      </c>
      <c r="D8" s="7" t="s">
        <v>297</v>
      </c>
      <c r="E8" s="6" t="s">
        <v>283</v>
      </c>
      <c r="F8" s="6" t="s">
        <v>298</v>
      </c>
      <c r="G8" s="6" t="s">
        <v>299</v>
      </c>
      <c r="H8" s="6" t="s">
        <v>26</v>
      </c>
      <c r="I8" s="6" t="s">
        <v>244</v>
      </c>
      <c r="J8" s="6" t="s">
        <v>466</v>
      </c>
    </row>
    <row r="9" spans="1:16" ht="30" x14ac:dyDescent="0.25">
      <c r="A9" s="6">
        <v>4</v>
      </c>
      <c r="B9" s="7" t="s">
        <v>163</v>
      </c>
      <c r="C9" s="7" t="s">
        <v>300</v>
      </c>
      <c r="D9" s="7" t="s">
        <v>301</v>
      </c>
      <c r="E9" s="6" t="s">
        <v>302</v>
      </c>
      <c r="F9" s="6" t="s">
        <v>303</v>
      </c>
      <c r="G9" s="6" t="s">
        <v>304</v>
      </c>
      <c r="H9" s="6" t="s">
        <v>26</v>
      </c>
      <c r="I9" s="6" t="s">
        <v>242</v>
      </c>
      <c r="J9" s="6" t="s">
        <v>466</v>
      </c>
    </row>
    <row r="10" spans="1:16" x14ac:dyDescent="0.25">
      <c r="A10" s="6">
        <v>5</v>
      </c>
      <c r="B10" s="7" t="s">
        <v>168</v>
      </c>
      <c r="C10" s="7" t="s">
        <v>305</v>
      </c>
      <c r="D10" s="7" t="s">
        <v>306</v>
      </c>
      <c r="E10" s="6" t="s">
        <v>307</v>
      </c>
      <c r="F10" s="6" t="s">
        <v>308</v>
      </c>
      <c r="G10" s="6" t="s">
        <v>309</v>
      </c>
      <c r="H10" s="6" t="s">
        <v>36</v>
      </c>
      <c r="I10" s="6" t="s">
        <v>248</v>
      </c>
      <c r="J10" s="6" t="s">
        <v>467</v>
      </c>
    </row>
    <row r="11" spans="1:16" x14ac:dyDescent="0.25">
      <c r="A11" s="6">
        <v>5</v>
      </c>
      <c r="B11" s="7" t="s">
        <v>168</v>
      </c>
      <c r="C11" s="7" t="s">
        <v>310</v>
      </c>
      <c r="D11" s="7" t="s">
        <v>311</v>
      </c>
      <c r="E11" s="6" t="s">
        <v>312</v>
      </c>
      <c r="F11" s="6" t="s">
        <v>313</v>
      </c>
      <c r="G11" s="6" t="s">
        <v>314</v>
      </c>
      <c r="H11" s="6" t="s">
        <v>26</v>
      </c>
      <c r="I11" s="6" t="s">
        <v>249</v>
      </c>
      <c r="J11" s="6" t="s">
        <v>467</v>
      </c>
    </row>
    <row r="12" spans="1:16" x14ac:dyDescent="0.25">
      <c r="A12" s="6">
        <v>6</v>
      </c>
      <c r="B12" s="7" t="s">
        <v>172</v>
      </c>
      <c r="C12" s="7" t="s">
        <v>315</v>
      </c>
      <c r="D12" s="7" t="s">
        <v>316</v>
      </c>
      <c r="E12" s="6" t="s">
        <v>317</v>
      </c>
      <c r="F12" s="6" t="s">
        <v>318</v>
      </c>
      <c r="G12" s="6" t="s">
        <v>319</v>
      </c>
      <c r="H12" s="6" t="s">
        <v>43</v>
      </c>
      <c r="I12" s="6" t="s">
        <v>45</v>
      </c>
      <c r="J12" s="6" t="s">
        <v>467</v>
      </c>
    </row>
    <row r="13" spans="1:16" x14ac:dyDescent="0.25">
      <c r="A13" s="6">
        <v>6</v>
      </c>
      <c r="B13" s="7" t="s">
        <v>172</v>
      </c>
      <c r="C13" s="7" t="s">
        <v>320</v>
      </c>
      <c r="D13" s="7" t="s">
        <v>321</v>
      </c>
      <c r="E13" s="6" t="s">
        <v>322</v>
      </c>
      <c r="F13" s="6" t="s">
        <v>323</v>
      </c>
      <c r="G13" s="6" t="s">
        <v>324</v>
      </c>
      <c r="H13" s="6" t="s">
        <v>325</v>
      </c>
      <c r="I13" s="6" t="s">
        <v>250</v>
      </c>
      <c r="J13" s="6" t="s">
        <v>466</v>
      </c>
    </row>
    <row r="14" spans="1:16" x14ac:dyDescent="0.25">
      <c r="A14" s="6">
        <v>7</v>
      </c>
      <c r="B14" s="7" t="s">
        <v>175</v>
      </c>
      <c r="C14" s="7" t="s">
        <v>326</v>
      </c>
      <c r="D14" s="7" t="s">
        <v>327</v>
      </c>
      <c r="E14" s="6" t="s">
        <v>328</v>
      </c>
      <c r="F14" s="6" t="s">
        <v>329</v>
      </c>
      <c r="G14" s="6" t="s">
        <v>330</v>
      </c>
      <c r="H14" s="6" t="s">
        <v>26</v>
      </c>
      <c r="I14" s="6" t="s">
        <v>45</v>
      </c>
      <c r="J14" s="6" t="s">
        <v>466</v>
      </c>
    </row>
    <row r="15" spans="1:16" x14ac:dyDescent="0.25">
      <c r="A15" s="6">
        <v>7</v>
      </c>
      <c r="B15" s="7" t="s">
        <v>175</v>
      </c>
      <c r="C15" s="7" t="s">
        <v>331</v>
      </c>
      <c r="D15" s="7" t="s">
        <v>332</v>
      </c>
      <c r="E15" s="6" t="s">
        <v>333</v>
      </c>
      <c r="F15" s="6" t="s">
        <v>334</v>
      </c>
      <c r="G15" s="6" t="s">
        <v>335</v>
      </c>
      <c r="H15" s="6" t="s">
        <v>26</v>
      </c>
      <c r="I15" s="6" t="s">
        <v>251</v>
      </c>
      <c r="J15" s="6" t="s">
        <v>466</v>
      </c>
    </row>
    <row r="16" spans="1:16" x14ac:dyDescent="0.25">
      <c r="A16" s="6">
        <v>8</v>
      </c>
      <c r="B16" s="7" t="s">
        <v>179</v>
      </c>
      <c r="C16" s="7" t="s">
        <v>336</v>
      </c>
      <c r="D16" s="7" t="s">
        <v>337</v>
      </c>
      <c r="E16" s="6" t="s">
        <v>338</v>
      </c>
      <c r="F16" s="6" t="s">
        <v>339</v>
      </c>
      <c r="G16" s="6" t="s">
        <v>319</v>
      </c>
      <c r="H16" s="6" t="s">
        <v>43</v>
      </c>
      <c r="I16" s="6" t="s">
        <v>252</v>
      </c>
      <c r="J16" s="6" t="s">
        <v>467</v>
      </c>
    </row>
    <row r="17" spans="1:10" x14ac:dyDescent="0.25">
      <c r="A17" s="6">
        <v>8</v>
      </c>
      <c r="B17" s="7" t="s">
        <v>179</v>
      </c>
      <c r="C17" s="7" t="s">
        <v>340</v>
      </c>
      <c r="D17" s="7" t="s">
        <v>341</v>
      </c>
      <c r="E17" s="6" t="s">
        <v>342</v>
      </c>
      <c r="F17" s="6" t="s">
        <v>284</v>
      </c>
      <c r="G17" s="6" t="s">
        <v>285</v>
      </c>
      <c r="H17" s="6" t="s">
        <v>26</v>
      </c>
      <c r="I17" s="6" t="s">
        <v>45</v>
      </c>
      <c r="J17" s="6" t="s">
        <v>466</v>
      </c>
    </row>
    <row r="18" spans="1:10" x14ac:dyDescent="0.25">
      <c r="A18" s="6">
        <v>9</v>
      </c>
      <c r="B18" s="7" t="s">
        <v>182</v>
      </c>
      <c r="C18" s="7" t="s">
        <v>343</v>
      </c>
      <c r="D18" s="7" t="s">
        <v>344</v>
      </c>
      <c r="E18" s="6" t="s">
        <v>345</v>
      </c>
      <c r="F18" s="6" t="s">
        <v>346</v>
      </c>
      <c r="G18" s="6" t="s">
        <v>347</v>
      </c>
      <c r="H18" s="6" t="s">
        <v>36</v>
      </c>
      <c r="I18" s="6" t="s">
        <v>253</v>
      </c>
      <c r="J18" s="6" t="s">
        <v>466</v>
      </c>
    </row>
    <row r="19" spans="1:10" x14ac:dyDescent="0.25">
      <c r="A19" s="6">
        <v>9</v>
      </c>
      <c r="B19" s="7" t="s">
        <v>182</v>
      </c>
      <c r="C19" s="7" t="s">
        <v>348</v>
      </c>
      <c r="D19" s="7" t="s">
        <v>349</v>
      </c>
      <c r="E19" s="6" t="s">
        <v>350</v>
      </c>
      <c r="F19" s="6" t="s">
        <v>351</v>
      </c>
      <c r="G19" s="6" t="s">
        <v>352</v>
      </c>
      <c r="H19" s="6" t="s">
        <v>325</v>
      </c>
      <c r="I19" s="6" t="s">
        <v>254</v>
      </c>
      <c r="J19" s="6" t="s">
        <v>467</v>
      </c>
    </row>
    <row r="20" spans="1:10" x14ac:dyDescent="0.25">
      <c r="A20" s="6">
        <v>10</v>
      </c>
      <c r="B20" s="7" t="s">
        <v>185</v>
      </c>
      <c r="C20" s="7" t="s">
        <v>353</v>
      </c>
      <c r="D20" s="7" t="s">
        <v>354</v>
      </c>
      <c r="E20" s="6">
        <v>0</v>
      </c>
      <c r="F20" s="6">
        <v>1</v>
      </c>
      <c r="G20" s="6" t="s">
        <v>355</v>
      </c>
      <c r="H20" s="6" t="s">
        <v>26</v>
      </c>
      <c r="I20" s="6" t="s">
        <v>256</v>
      </c>
      <c r="J20" s="6" t="s">
        <v>466</v>
      </c>
    </row>
    <row r="21" spans="1:10" x14ac:dyDescent="0.25">
      <c r="A21" s="6">
        <v>10</v>
      </c>
      <c r="B21" s="7" t="s">
        <v>185</v>
      </c>
      <c r="C21" s="7" t="s">
        <v>356</v>
      </c>
      <c r="D21" s="7" t="s">
        <v>357</v>
      </c>
      <c r="E21" s="6">
        <v>0</v>
      </c>
      <c r="F21" s="6" t="s">
        <v>358</v>
      </c>
      <c r="G21" s="6" t="s">
        <v>359</v>
      </c>
      <c r="H21" s="6" t="s">
        <v>26</v>
      </c>
      <c r="I21" s="6" t="s">
        <v>247</v>
      </c>
      <c r="J21" s="6" t="s">
        <v>466</v>
      </c>
    </row>
    <row r="22" spans="1:10" x14ac:dyDescent="0.25">
      <c r="A22" s="6">
        <v>11</v>
      </c>
      <c r="B22" s="7" t="s">
        <v>189</v>
      </c>
      <c r="C22" s="7" t="s">
        <v>360</v>
      </c>
      <c r="D22" s="7" t="s">
        <v>361</v>
      </c>
      <c r="E22" s="6" t="s">
        <v>362</v>
      </c>
      <c r="F22" s="6" t="s">
        <v>363</v>
      </c>
      <c r="G22" s="6" t="s">
        <v>364</v>
      </c>
      <c r="H22" s="6" t="s">
        <v>26</v>
      </c>
      <c r="I22" s="6" t="s">
        <v>258</v>
      </c>
      <c r="J22" s="6" t="s">
        <v>467</v>
      </c>
    </row>
    <row r="23" spans="1:10" x14ac:dyDescent="0.25">
      <c r="A23" s="6">
        <v>11</v>
      </c>
      <c r="B23" s="7" t="s">
        <v>189</v>
      </c>
      <c r="C23" s="7" t="s">
        <v>365</v>
      </c>
      <c r="D23" s="7" t="s">
        <v>366</v>
      </c>
      <c r="E23" s="6" t="s">
        <v>367</v>
      </c>
      <c r="F23" s="6" t="s">
        <v>368</v>
      </c>
      <c r="G23" s="6" t="s">
        <v>369</v>
      </c>
      <c r="H23" s="6" t="s">
        <v>26</v>
      </c>
      <c r="I23" s="6" t="s">
        <v>257</v>
      </c>
      <c r="J23" s="6" t="s">
        <v>466</v>
      </c>
    </row>
    <row r="24" spans="1:10" x14ac:dyDescent="0.25">
      <c r="A24" s="6">
        <v>12</v>
      </c>
      <c r="B24" s="7" t="s">
        <v>194</v>
      </c>
      <c r="C24" s="7" t="s">
        <v>370</v>
      </c>
      <c r="D24" s="7" t="s">
        <v>371</v>
      </c>
      <c r="E24" s="6">
        <v>0</v>
      </c>
      <c r="F24" s="6">
        <v>1</v>
      </c>
      <c r="G24" s="6" t="s">
        <v>355</v>
      </c>
      <c r="H24" s="6" t="s">
        <v>26</v>
      </c>
      <c r="I24" s="6" t="s">
        <v>260</v>
      </c>
      <c r="J24" s="6" t="s">
        <v>466</v>
      </c>
    </row>
    <row r="25" spans="1:10" x14ac:dyDescent="0.25">
      <c r="A25" s="6">
        <v>12</v>
      </c>
      <c r="B25" s="7" t="s">
        <v>194</v>
      </c>
      <c r="C25" s="7" t="s">
        <v>372</v>
      </c>
      <c r="D25" s="7" t="s">
        <v>373</v>
      </c>
      <c r="E25" s="6" t="s">
        <v>283</v>
      </c>
      <c r="F25" s="6" t="s">
        <v>284</v>
      </c>
      <c r="G25" s="6" t="s">
        <v>285</v>
      </c>
      <c r="H25" s="6" t="s">
        <v>26</v>
      </c>
      <c r="I25" s="6" t="s">
        <v>257</v>
      </c>
      <c r="J25" s="6" t="s">
        <v>466</v>
      </c>
    </row>
    <row r="26" spans="1:10" x14ac:dyDescent="0.25">
      <c r="A26" s="6">
        <v>13</v>
      </c>
      <c r="B26" s="7" t="s">
        <v>198</v>
      </c>
      <c r="C26" s="7" t="s">
        <v>374</v>
      </c>
      <c r="D26" s="7" t="s">
        <v>375</v>
      </c>
      <c r="E26" s="6" t="s">
        <v>376</v>
      </c>
      <c r="F26" s="6" t="s">
        <v>377</v>
      </c>
      <c r="G26" s="6" t="s">
        <v>83</v>
      </c>
      <c r="H26" s="6" t="s">
        <v>26</v>
      </c>
      <c r="I26" s="6" t="s">
        <v>38</v>
      </c>
      <c r="J26" s="6" t="s">
        <v>466</v>
      </c>
    </row>
    <row r="27" spans="1:10" x14ac:dyDescent="0.25">
      <c r="A27" s="6">
        <v>13</v>
      </c>
      <c r="B27" s="7" t="s">
        <v>198</v>
      </c>
      <c r="C27" s="7" t="s">
        <v>378</v>
      </c>
      <c r="D27" s="7" t="s">
        <v>379</v>
      </c>
      <c r="E27" s="6" t="s">
        <v>342</v>
      </c>
      <c r="F27" s="6" t="s">
        <v>284</v>
      </c>
      <c r="G27" s="6" t="s">
        <v>285</v>
      </c>
      <c r="H27" s="6" t="s">
        <v>26</v>
      </c>
      <c r="I27" s="6" t="s">
        <v>247</v>
      </c>
      <c r="J27" s="6" t="s">
        <v>466</v>
      </c>
    </row>
    <row r="28" spans="1:10" x14ac:dyDescent="0.25">
      <c r="A28" s="6">
        <v>14</v>
      </c>
      <c r="B28" s="7" t="s">
        <v>202</v>
      </c>
      <c r="C28" s="7" t="s">
        <v>380</v>
      </c>
      <c r="D28" s="7" t="s">
        <v>381</v>
      </c>
      <c r="E28" s="6" t="s">
        <v>345</v>
      </c>
      <c r="F28" s="6" t="s">
        <v>346</v>
      </c>
      <c r="G28" s="6" t="s">
        <v>347</v>
      </c>
      <c r="H28" s="6" t="s">
        <v>26</v>
      </c>
      <c r="I28" s="6" t="s">
        <v>201</v>
      </c>
      <c r="J28" s="6" t="s">
        <v>466</v>
      </c>
    </row>
    <row r="29" spans="1:10" x14ac:dyDescent="0.25">
      <c r="A29" s="6">
        <v>14</v>
      </c>
      <c r="B29" s="7" t="s">
        <v>202</v>
      </c>
      <c r="C29" s="7" t="s">
        <v>382</v>
      </c>
      <c r="D29" s="7" t="s">
        <v>383</v>
      </c>
      <c r="E29" s="6" t="s">
        <v>384</v>
      </c>
      <c r="F29" s="6" t="s">
        <v>385</v>
      </c>
      <c r="G29" s="6" t="s">
        <v>386</v>
      </c>
      <c r="H29" s="6" t="s">
        <v>26</v>
      </c>
      <c r="I29" s="6" t="s">
        <v>261</v>
      </c>
      <c r="J29" s="6" t="s">
        <v>467</v>
      </c>
    </row>
    <row r="30" spans="1:10" x14ac:dyDescent="0.25">
      <c r="A30" s="6">
        <v>15</v>
      </c>
      <c r="B30" s="7" t="s">
        <v>207</v>
      </c>
      <c r="C30" s="7" t="s">
        <v>387</v>
      </c>
      <c r="D30" s="7" t="s">
        <v>388</v>
      </c>
      <c r="E30" s="6" t="s">
        <v>384</v>
      </c>
      <c r="F30" s="6" t="s">
        <v>389</v>
      </c>
      <c r="G30" s="6" t="s">
        <v>390</v>
      </c>
      <c r="H30" s="6" t="s">
        <v>26</v>
      </c>
      <c r="I30" s="6" t="s">
        <v>263</v>
      </c>
      <c r="J30" s="6" t="s">
        <v>467</v>
      </c>
    </row>
    <row r="31" spans="1:10" x14ac:dyDescent="0.25">
      <c r="A31" s="6">
        <v>15</v>
      </c>
      <c r="B31" s="7" t="s">
        <v>207</v>
      </c>
      <c r="C31" s="7" t="s">
        <v>391</v>
      </c>
      <c r="D31" s="7" t="s">
        <v>392</v>
      </c>
      <c r="E31" s="6" t="s">
        <v>307</v>
      </c>
      <c r="F31" s="6" t="s">
        <v>308</v>
      </c>
      <c r="G31" s="6" t="s">
        <v>309</v>
      </c>
      <c r="H31" s="6" t="s">
        <v>26</v>
      </c>
      <c r="I31" s="6" t="s">
        <v>262</v>
      </c>
      <c r="J31" s="6" t="s">
        <v>467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Inicio</vt:lpstr>
      <vt:lpstr>Listas</vt:lpstr>
      <vt:lpstr>Registro_Riesgos</vt:lpstr>
      <vt:lpstr>Libreria de riesgos</vt:lpstr>
      <vt:lpstr>Libreria control actual</vt:lpstr>
      <vt:lpstr>Libreria responsables</vt:lpstr>
      <vt:lpstr>Evaluacion</vt:lpstr>
      <vt:lpstr>KRIs</vt:lpstr>
      <vt:lpstr>Libreria KRIs</vt:lpstr>
      <vt:lpstr>Mapa_Riesgo</vt:lpstr>
      <vt:lpstr>Mitigacion</vt:lpstr>
      <vt:lpstr>Libreria mitigacion</vt:lpstr>
      <vt:lpstr>Seguimiento</vt:lpstr>
      <vt:lpstr>Proyecto_Final</vt:lpstr>
      <vt:lpstr>Mini_Encuestas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capacitacion</cp:lastModifiedBy>
  <dcterms:created xsi:type="dcterms:W3CDTF">2026-04-04T15:23:22Z</dcterms:created>
  <dcterms:modified xsi:type="dcterms:W3CDTF">2026-04-09T17:36:02Z</dcterms:modified>
</cp:coreProperties>
</file>